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evi\NDC Dropbox\mapdata\Brea 2021\kit\"/>
    </mc:Choice>
  </mc:AlternateContent>
  <xr:revisionPtr revIDLastSave="0" documentId="13_ncr:1_{9EB64150-A9AD-43F9-B9AF-0EBB38459214}" xr6:coauthVersionLast="47" xr6:coauthVersionMax="47" xr10:uidLastSave="{00000000-0000-0000-0000-000000000000}"/>
  <bookViews>
    <workbookView xWindow="5250" yWindow="2190" windowWidth="21600" windowHeight="11385" activeTab="1" xr2:uid="{00000000-000D-0000-FFFF-FFFF00000000}"/>
  </bookViews>
  <sheets>
    <sheet name="Instrucciones" sheetId="4" r:id="rId1"/>
    <sheet name="Asignaciones" sheetId="1" r:id="rId2"/>
    <sheet name="balanza de 5 distritos" sheetId="2" r:id="rId3"/>
  </sheets>
  <definedNames>
    <definedName name="Pop_Units">Asignaciones!$B$5:$D$5</definedName>
    <definedName name="_xlnm.Print_Area" localSheetId="1">Asignaciones!$B$4:$P$68</definedName>
    <definedName name="_xlnm.Print_Titles" localSheetId="1">Asignaciones!$5:$5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G15" i="2"/>
  <c r="G14" i="2"/>
  <c r="G13" i="2"/>
  <c r="G12" i="2"/>
  <c r="G11" i="2"/>
  <c r="G10" i="2"/>
  <c r="G8" i="2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" i="1"/>
  <c r="C70" i="1"/>
  <c r="N7" i="2"/>
  <c r="N2" i="1" l="1"/>
  <c r="N18" i="2"/>
  <c r="N20" i="2"/>
  <c r="N11" i="2"/>
  <c r="N13" i="2"/>
  <c r="N14" i="2"/>
  <c r="N12" i="2"/>
  <c r="N21" i="2"/>
  <c r="N16" i="2"/>
  <c r="N17" i="2"/>
  <c r="N22" i="2"/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F8" i="2"/>
  <c r="K2" i="1" s="1"/>
  <c r="E8" i="2"/>
  <c r="H2" i="1" s="1"/>
  <c r="L7" i="2"/>
  <c r="M7" i="2"/>
  <c r="M18" i="2" l="1"/>
  <c r="L12" i="2"/>
  <c r="L14" i="2"/>
  <c r="L11" i="2"/>
  <c r="L18" i="2"/>
  <c r="L22" i="2"/>
  <c r="M14" i="2"/>
  <c r="M11" i="2"/>
  <c r="M22" i="2"/>
  <c r="L16" i="2"/>
  <c r="M13" i="2"/>
  <c r="L13" i="2"/>
  <c r="L17" i="2"/>
  <c r="L21" i="2"/>
  <c r="M17" i="2"/>
  <c r="M16" i="2"/>
  <c r="M20" i="2"/>
  <c r="M12" i="2"/>
  <c r="M21" i="2"/>
  <c r="L20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8" i="2"/>
  <c r="C8" i="2"/>
  <c r="P70" i="1"/>
  <c r="I22" i="2" s="1"/>
  <c r="O70" i="1"/>
  <c r="I21" i="2" s="1"/>
  <c r="N70" i="1"/>
  <c r="I20" i="2" s="1"/>
  <c r="M70" i="1"/>
  <c r="I19" i="2" s="1"/>
  <c r="L70" i="1"/>
  <c r="I18" i="2" s="1"/>
  <c r="K70" i="1"/>
  <c r="I17" i="2" s="1"/>
  <c r="J70" i="1"/>
  <c r="I16" i="2" s="1"/>
  <c r="I70" i="1"/>
  <c r="I15" i="2" s="1"/>
  <c r="H70" i="1"/>
  <c r="I14" i="2" s="1"/>
  <c r="G70" i="1"/>
  <c r="I13" i="2" s="1"/>
  <c r="F70" i="1"/>
  <c r="I12" i="2" s="1"/>
  <c r="E70" i="1"/>
  <c r="I11" i="2" s="1"/>
  <c r="D70" i="1"/>
  <c r="I10" i="2" s="1"/>
  <c r="I8" i="2" l="1"/>
  <c r="H11" i="2"/>
  <c r="H13" i="2"/>
  <c r="H15" i="2"/>
  <c r="H17" i="2"/>
  <c r="H19" i="2"/>
  <c r="H21" i="2"/>
  <c r="H10" i="2"/>
  <c r="H12" i="2"/>
  <c r="H14" i="2"/>
  <c r="H16" i="2"/>
  <c r="H18" i="2"/>
  <c r="H20" i="2"/>
  <c r="H22" i="2"/>
  <c r="K7" i="2"/>
  <c r="J7" i="2"/>
  <c r="H8" i="2" l="1"/>
  <c r="O22" i="2" s="1"/>
  <c r="K1" i="2"/>
  <c r="G9" i="2" s="1"/>
  <c r="O2" i="1" s="1"/>
  <c r="P13" i="2"/>
  <c r="N9" i="2" l="1"/>
  <c r="F9" i="2"/>
  <c r="M9" i="2" s="1"/>
  <c r="E9" i="2"/>
  <c r="L9" i="2" s="1"/>
  <c r="J13" i="2"/>
  <c r="K13" i="2"/>
  <c r="P18" i="2"/>
  <c r="P22" i="2"/>
  <c r="P21" i="2"/>
  <c r="P20" i="2"/>
  <c r="P14" i="2"/>
  <c r="P12" i="2"/>
  <c r="P11" i="2"/>
  <c r="L2" i="1" l="1"/>
  <c r="I2" i="1"/>
  <c r="P16" i="2"/>
  <c r="P17" i="2"/>
  <c r="K12" i="2"/>
  <c r="J16" i="2"/>
  <c r="K16" i="2"/>
  <c r="J11" i="2"/>
  <c r="J14" i="2"/>
  <c r="J12" i="2"/>
  <c r="J21" i="2"/>
  <c r="J20" i="2"/>
  <c r="K14" i="2"/>
  <c r="J17" i="2"/>
  <c r="K18" i="2"/>
  <c r="B2" i="1"/>
  <c r="J18" i="2"/>
  <c r="E2" i="1"/>
  <c r="K22" i="2"/>
  <c r="K17" i="2"/>
  <c r="K21" i="2"/>
  <c r="K20" i="2"/>
  <c r="J22" i="2"/>
  <c r="K11" i="2"/>
  <c r="O13" i="2" l="1"/>
  <c r="O14" i="2"/>
  <c r="O18" i="2"/>
  <c r="O12" i="2"/>
  <c r="C9" i="2"/>
  <c r="D9" i="2"/>
  <c r="O17" i="2"/>
  <c r="O20" i="2"/>
  <c r="O11" i="2"/>
  <c r="O16" i="2"/>
  <c r="O21" i="2"/>
  <c r="I9" i="2" l="1"/>
  <c r="P9" i="2" s="1"/>
  <c r="F2" i="1"/>
  <c r="K9" i="2"/>
  <c r="J9" i="2"/>
  <c r="C2" i="1"/>
</calcChain>
</file>

<file path=xl/sharedStrings.xml><?xml version="1.0" encoding="utf-8"?>
<sst xmlns="http://schemas.openxmlformats.org/spreadsheetml/2006/main" count="75" uniqueCount="60">
  <si>
    <t>Total</t>
  </si>
  <si>
    <t>Tot. Pop.</t>
  </si>
  <si>
    <t>Total Population</t>
  </si>
  <si>
    <t>Hisp</t>
  </si>
  <si>
    <t xml:space="preserve"> tot</t>
  </si>
  <si>
    <t xml:space="preserve"> latino</t>
  </si>
  <si>
    <t>Latino</t>
  </si>
  <si>
    <t>D2:</t>
  </si>
  <si>
    <t>D1:</t>
  </si>
  <si>
    <t>D3:</t>
  </si>
  <si>
    <t>D4:</t>
  </si>
  <si>
    <t>D5:</t>
  </si>
  <si>
    <t>Instrucciones para preparar sus propios planes</t>
  </si>
  <si>
    <t>Al utilizar los datos en la hoja de designación</t>
  </si>
  <si>
    <t>1) Utilizarla como referencia para identificar información para que le sumen los datos a mano.</t>
  </si>
  <si>
    <t xml:space="preserve"> - O -</t>
  </si>
  <si>
    <t>Se puede ver el resultado de la designación en la hoja de calculación apropiada.</t>
  </si>
  <si>
    <t>Las cifras en las hojas de calculación actualizarán automáticamente cuando se cambian las designaciones.</t>
  </si>
  <si>
    <t>Ver abajo para una descripción de los datos a la derecha del número de la Unidad de Población.</t>
  </si>
  <si>
    <t>Fíjese:</t>
  </si>
  <si>
    <t>Para minimizar la posibilidad para errores, las hojas son aseguaradas.</t>
  </si>
  <si>
    <t>Se puede apuntar solamente en las celdas</t>
  </si>
  <si>
    <t>amarillas</t>
  </si>
  <si>
    <t>Al entregar:</t>
  </si>
  <si>
    <t>Referencia: Población total &amp; deviación de la ideal por distrito</t>
  </si>
  <si>
    <t>Población Ciudadana en Edad Electoral (PCEE)</t>
  </si>
  <si>
    <t>PCEVotantes Registrados (Nov. ’20)</t>
  </si>
  <si>
    <t>Votantes Activos (Nov. 20)</t>
  </si>
  <si>
    <t>PCEE</t>
  </si>
  <si>
    <t>Blanco</t>
  </si>
  <si>
    <t>Negro</t>
  </si>
  <si>
    <t>Asiático</t>
  </si>
  <si>
    <t>Distrito</t>
  </si>
  <si>
    <t>Unid</t>
  </si>
  <si>
    <t>Pob</t>
  </si>
  <si>
    <t>otro</t>
  </si>
  <si>
    <t>Totales por distrito</t>
  </si>
  <si>
    <t>Población ideal:</t>
  </si>
  <si>
    <t>Contados</t>
  </si>
  <si>
    <t>Porcentajes</t>
  </si>
  <si>
    <t>Este mapa tiene razón porque…</t>
  </si>
  <si>
    <t>Comentarios sobre esta opción</t>
  </si>
  <si>
    <t>Votantes Activos (Nov. ’20)</t>
  </si>
  <si>
    <t>PCEE Total</t>
  </si>
  <si>
    <t>Latinos</t>
  </si>
  <si>
    <t>Blancos</t>
  </si>
  <si>
    <t>Negros</t>
  </si>
  <si>
    <t>Reg. Total</t>
  </si>
  <si>
    <t>Vot. Total</t>
  </si>
  <si>
    <t>Otros</t>
  </si>
  <si>
    <t>Pob. Tot.</t>
  </si>
  <si>
    <t>Deviación en personas</t>
  </si>
  <si>
    <t>Sin designación</t>
  </si>
  <si>
    <t>Grupo</t>
  </si>
  <si>
    <t>Categoria</t>
  </si>
  <si>
    <t>Nombre y/o datos</t>
  </si>
  <si>
    <t>Cuando termine, envíe por e-mail su lista de designaciones a districting@cityofbrea.net</t>
  </si>
  <si>
    <t xml:space="preserve">2) En las hojas de designación, apunta el letra del distrito (1, 2, 3, 4, o 5) en cual quiera poner la Unidad. </t>
  </si>
  <si>
    <t>Brea 2021 Public Participation Kit</t>
  </si>
  <si>
    <t>(1-5)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</si>
</sst>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NumberFormat="1" applyFont="1" applyBorder="1" applyAlignment="1">
      <alignment horizontal="center" vertical="center"/>
    </xf>
    <xf numFmtId="9" fontId="6" fillId="0" borderId="3" xfId="2" applyNumberFormat="1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1" quotePrefix="1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19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3" fontId="13" fillId="0" borderId="0" xfId="0" applyNumberFormat="1" applyFont="1"/>
    <xf numFmtId="3" fontId="13" fillId="0" borderId="19" xfId="0" applyNumberFormat="1" applyFont="1" applyBorder="1"/>
    <xf numFmtId="3" fontId="13" fillId="0" borderId="16" xfId="0" applyNumberFormat="1" applyFont="1" applyBorder="1"/>
    <xf numFmtId="3" fontId="13" fillId="0" borderId="12" xfId="0" applyNumberFormat="1" applyFont="1" applyBorder="1"/>
    <xf numFmtId="3" fontId="5" fillId="2" borderId="22" xfId="0" applyNumberFormat="1" applyFont="1" applyFill="1" applyBorder="1" applyAlignment="1" applyProtection="1">
      <alignment horizontal="center"/>
      <protection locked="0"/>
    </xf>
    <xf numFmtId="3" fontId="5" fillId="0" borderId="23" xfId="0" applyNumberFormat="1" applyFont="1" applyBorder="1" applyAlignment="1">
      <alignment horizontal="center"/>
    </xf>
    <xf numFmtId="3" fontId="5" fillId="2" borderId="21" xfId="0" applyNumberFormat="1" applyFont="1" applyFill="1" applyBorder="1" applyAlignment="1" applyProtection="1">
      <alignment horizontal="center"/>
      <protection locked="0"/>
    </xf>
    <xf numFmtId="3" fontId="5" fillId="0" borderId="26" xfId="1" quotePrefix="1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3" fontId="5" fillId="0" borderId="27" xfId="1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/>
    </xf>
    <xf numFmtId="3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9" fontId="6" fillId="0" borderId="31" xfId="2" applyFont="1" applyBorder="1" applyAlignment="1">
      <alignment horizontal="center" vertical="center"/>
    </xf>
    <xf numFmtId="10" fontId="6" fillId="0" borderId="0" xfId="2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35" xfId="2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4" borderId="16" xfId="0" applyFont="1" applyFill="1" applyBorder="1" applyAlignment="1">
      <alignment horizontal="center" wrapText="1"/>
    </xf>
    <xf numFmtId="3" fontId="5" fillId="0" borderId="35" xfId="0" applyNumberFormat="1" applyFont="1" applyBorder="1" applyAlignment="1">
      <alignment horizontal="center" wrapText="1"/>
    </xf>
    <xf numFmtId="3" fontId="5" fillId="0" borderId="38" xfId="0" applyNumberFormat="1" applyFont="1" applyBorder="1" applyAlignment="1">
      <alignment horizontal="center" wrapText="1"/>
    </xf>
    <xf numFmtId="3" fontId="5" fillId="0" borderId="24" xfId="1" quotePrefix="1" applyNumberFormat="1" applyFont="1" applyBorder="1" applyAlignment="1">
      <alignment horizontal="center"/>
    </xf>
    <xf numFmtId="3" fontId="5" fillId="0" borderId="27" xfId="1" quotePrefix="1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0" fontId="5" fillId="0" borderId="28" xfId="0" applyFont="1" applyBorder="1" applyAlignment="1"/>
    <xf numFmtId="3" fontId="5" fillId="0" borderId="0" xfId="0" applyNumberFormat="1" applyFont="1"/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6" fillId="0" borderId="39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9" fontId="6" fillId="0" borderId="39" xfId="2" applyFont="1" applyBorder="1" applyAlignment="1">
      <alignment horizontal="center" vertical="center"/>
    </xf>
    <xf numFmtId="9" fontId="6" fillId="0" borderId="40" xfId="2" applyFont="1" applyBorder="1" applyAlignment="1">
      <alignment horizontal="center" vertical="center"/>
    </xf>
    <xf numFmtId="9" fontId="6" fillId="0" borderId="42" xfId="2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35" xfId="0" quotePrefix="1" applyNumberFormat="1" applyFont="1" applyBorder="1" applyAlignment="1">
      <alignment horizontal="center"/>
    </xf>
    <xf numFmtId="3" fontId="5" fillId="0" borderId="47" xfId="0" applyNumberFormat="1" applyFont="1" applyBorder="1" applyAlignment="1">
      <alignment horizontal="center" wrapText="1"/>
    </xf>
    <xf numFmtId="0" fontId="6" fillId="0" borderId="48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 wrapText="1"/>
    </xf>
    <xf numFmtId="0" fontId="6" fillId="0" borderId="35" xfId="0" quotePrefix="1" applyFont="1" applyBorder="1" applyAlignment="1">
      <alignment horizontal="center"/>
    </xf>
    <xf numFmtId="3" fontId="6" fillId="0" borderId="20" xfId="0" quotePrefix="1" applyNumberFormat="1" applyFont="1" applyBorder="1" applyAlignment="1">
      <alignment horizontal="center"/>
    </xf>
    <xf numFmtId="3" fontId="6" fillId="0" borderId="17" xfId="0" quotePrefix="1" applyNumberFormat="1" applyFont="1" applyBorder="1" applyAlignment="1">
      <alignment horizontal="center"/>
    </xf>
    <xf numFmtId="3" fontId="6" fillId="0" borderId="49" xfId="0" quotePrefix="1" applyNumberFormat="1" applyFont="1" applyBorder="1" applyAlignment="1">
      <alignment horizontal="center"/>
    </xf>
    <xf numFmtId="3" fontId="5" fillId="0" borderId="50" xfId="1" quotePrefix="1" applyNumberFormat="1" applyFont="1" applyBorder="1" applyAlignment="1">
      <alignment horizontal="center" wrapText="1"/>
    </xf>
    <xf numFmtId="3" fontId="5" fillId="0" borderId="17" xfId="1" quotePrefix="1" applyNumberFormat="1" applyFont="1" applyBorder="1" applyAlignment="1">
      <alignment horizontal="center" wrapText="1"/>
    </xf>
    <xf numFmtId="3" fontId="5" fillId="0" borderId="51" xfId="0" applyNumberFormat="1" applyFont="1" applyBorder="1" applyAlignment="1">
      <alignment horizontal="center" wrapText="1"/>
    </xf>
    <xf numFmtId="3" fontId="5" fillId="0" borderId="50" xfId="0" applyNumberFormat="1" applyFont="1" applyBorder="1" applyAlignment="1">
      <alignment horizontal="center" wrapText="1"/>
    </xf>
    <xf numFmtId="3" fontId="5" fillId="0" borderId="17" xfId="0" applyNumberFormat="1" applyFont="1" applyBorder="1" applyAlignment="1">
      <alignment horizontal="center" wrapText="1"/>
    </xf>
    <xf numFmtId="3" fontId="5" fillId="0" borderId="49" xfId="0" applyNumberFormat="1" applyFont="1" applyBorder="1" applyAlignment="1">
      <alignment horizontal="center" wrapText="1"/>
    </xf>
    <xf numFmtId="0" fontId="14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center"/>
      <protection locked="0"/>
    </xf>
    <xf numFmtId="3" fontId="6" fillId="0" borderId="43" xfId="0" applyNumberFormat="1" applyFont="1" applyBorder="1" applyAlignment="1">
      <alignment horizontal="center" wrapText="1"/>
    </xf>
    <xf numFmtId="3" fontId="6" fillId="0" borderId="44" xfId="0" applyNumberFormat="1" applyFont="1" applyBorder="1" applyAlignment="1">
      <alignment horizontal="center" wrapText="1"/>
    </xf>
    <xf numFmtId="3" fontId="6" fillId="0" borderId="45" xfId="0" applyNumberFormat="1" applyFont="1" applyBorder="1" applyAlignment="1">
      <alignment horizontal="center" wrapText="1"/>
    </xf>
    <xf numFmtId="3" fontId="6" fillId="0" borderId="46" xfId="0" applyNumberFormat="1" applyFont="1" applyBorder="1" applyAlignment="1">
      <alignment horizontal="center" wrapText="1"/>
    </xf>
    <xf numFmtId="0" fontId="8" fillId="4" borderId="2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0" xfId="0" applyFont="1" applyFill="1" applyBorder="1" applyAlignment="1" applyProtection="1">
      <alignment horizontal="center"/>
      <protection locked="0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28" xfId="0" applyFont="1" applyFill="1" applyBorder="1" applyAlignment="1" applyProtection="1">
      <alignment horizontal="center"/>
      <protection locked="0"/>
    </xf>
    <xf numFmtId="0" fontId="9" fillId="0" borderId="29" xfId="0" applyFont="1" applyFill="1" applyBorder="1" applyAlignment="1" applyProtection="1">
      <alignment horizontal="center"/>
      <protection locked="0"/>
    </xf>
    <xf numFmtId="0" fontId="9" fillId="0" borderId="30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activeCell="I11" sqref="I11"/>
    </sheetView>
  </sheetViews>
  <sheetFormatPr defaultColWidth="9.140625" defaultRowHeight="15.75" x14ac:dyDescent="0.25"/>
  <cols>
    <col min="1" max="5" width="9.140625" style="2"/>
    <col min="6" max="6" width="11.7109375" style="2" customWidth="1"/>
    <col min="7" max="16384" width="9.140625" style="2"/>
  </cols>
  <sheetData>
    <row r="1" spans="1:6" x14ac:dyDescent="0.25">
      <c r="A1" s="1" t="s">
        <v>12</v>
      </c>
    </row>
    <row r="3" spans="1:6" x14ac:dyDescent="0.25">
      <c r="A3" s="1" t="s">
        <v>13</v>
      </c>
    </row>
    <row r="4" spans="1:6" x14ac:dyDescent="0.25">
      <c r="A4" s="2" t="s">
        <v>14</v>
      </c>
    </row>
    <row r="5" spans="1:6" x14ac:dyDescent="0.25">
      <c r="A5" s="2" t="s">
        <v>15</v>
      </c>
    </row>
    <row r="6" spans="1:6" x14ac:dyDescent="0.25">
      <c r="A6" s="2" t="s">
        <v>57</v>
      </c>
    </row>
    <row r="7" spans="1:6" x14ac:dyDescent="0.25">
      <c r="B7" s="2" t="s">
        <v>16</v>
      </c>
    </row>
    <row r="8" spans="1:6" x14ac:dyDescent="0.25">
      <c r="B8" s="2" t="s">
        <v>17</v>
      </c>
    </row>
    <row r="9" spans="1:6" x14ac:dyDescent="0.25">
      <c r="B9" s="2" t="s">
        <v>18</v>
      </c>
    </row>
    <row r="11" spans="1:6" x14ac:dyDescent="0.25">
      <c r="A11" s="1" t="s">
        <v>19</v>
      </c>
      <c r="B11" s="2" t="s">
        <v>20</v>
      </c>
    </row>
    <row r="12" spans="1:6" x14ac:dyDescent="0.25">
      <c r="B12" s="2" t="s">
        <v>21</v>
      </c>
      <c r="F12" s="3" t="s">
        <v>22</v>
      </c>
    </row>
    <row r="14" spans="1:6" x14ac:dyDescent="0.25">
      <c r="A14" s="1" t="s">
        <v>23</v>
      </c>
    </row>
    <row r="15" spans="1:6" x14ac:dyDescent="0.25">
      <c r="B15" s="2" t="s">
        <v>56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0"/>
  <sheetViews>
    <sheetView tabSelected="1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21" sqref="A21"/>
    </sheetView>
  </sheetViews>
  <sheetFormatPr defaultColWidth="6.85546875" defaultRowHeight="12" x14ac:dyDescent="0.2"/>
  <cols>
    <col min="1" max="1" width="6.140625" style="35" bestFit="1" customWidth="1"/>
    <col min="2" max="2" width="5.85546875" style="35" customWidth="1"/>
    <col min="3" max="5" width="6.28515625" style="35" customWidth="1"/>
    <col min="6" max="6" width="6.28515625" style="35" bestFit="1" customWidth="1"/>
    <col min="7" max="7" width="6.28515625" style="39" customWidth="1"/>
    <col min="8" max="10" width="6.28515625" style="35" customWidth="1"/>
    <col min="11" max="11" width="6.7109375" style="35" bestFit="1" customWidth="1"/>
    <col min="12" max="15" width="6.28515625" style="35" customWidth="1"/>
    <col min="16" max="16" width="5.42578125" style="35" customWidth="1"/>
    <col min="17" max="17" width="6.28515625" style="39" customWidth="1"/>
    <col min="18" max="25" width="6.28515625" style="35" customWidth="1"/>
    <col min="26" max="26" width="6.85546875" style="5"/>
    <col min="27" max="27" width="3.42578125" style="5" bestFit="1" customWidth="1"/>
    <col min="28" max="29" width="6.5703125" style="5" customWidth="1"/>
    <col min="30" max="30" width="3.5703125" style="5" customWidth="1"/>
    <col min="31" max="32" width="6.5703125" style="5" customWidth="1"/>
    <col min="33" max="33" width="3.5703125" style="5" customWidth="1"/>
    <col min="34" max="35" width="6.5703125" style="5" customWidth="1"/>
    <col min="36" max="36" width="3.5703125" style="5" customWidth="1"/>
    <col min="37" max="38" width="6.5703125" style="5" customWidth="1"/>
    <col min="39" max="16384" width="6.85546875" style="5"/>
  </cols>
  <sheetData>
    <row r="1" spans="1:25" ht="12.75" customHeight="1" x14ac:dyDescent="0.2">
      <c r="A1" s="118" t="s">
        <v>24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  <c r="W1" s="5"/>
      <c r="X1" s="5"/>
      <c r="Y1" s="5"/>
    </row>
    <row r="2" spans="1:25" ht="12.75" thickBot="1" x14ac:dyDescent="0.25">
      <c r="A2" s="77" t="s">
        <v>8</v>
      </c>
      <c r="B2" s="78">
        <f>'balanza de 5 distritos'!$C$8</f>
        <v>0</v>
      </c>
      <c r="C2" s="78">
        <f>'balanza de 5 distritos'!$C$9</f>
        <v>-9479.4</v>
      </c>
      <c r="D2" s="77" t="s">
        <v>7</v>
      </c>
      <c r="E2" s="78">
        <f>'balanza de 5 distritos'!$D$8</f>
        <v>0</v>
      </c>
      <c r="F2" s="78">
        <f>'balanza de 5 distritos'!$D$9</f>
        <v>-9479.4</v>
      </c>
      <c r="G2" s="77" t="s">
        <v>9</v>
      </c>
      <c r="H2" s="78">
        <f>'balanza de 5 distritos'!$E$8</f>
        <v>0</v>
      </c>
      <c r="I2" s="78">
        <f>'balanza de 5 distritos'!$E$9</f>
        <v>-9479.4</v>
      </c>
      <c r="J2" s="77" t="s">
        <v>10</v>
      </c>
      <c r="K2" s="78">
        <f>'balanza de 5 distritos'!$F$8</f>
        <v>0</v>
      </c>
      <c r="L2" s="79">
        <f>'balanza de 5 distritos'!$F$9</f>
        <v>-9479.4</v>
      </c>
      <c r="M2" s="77" t="s">
        <v>11</v>
      </c>
      <c r="N2" s="78">
        <f>'balanza de 5 distritos'!$G$8</f>
        <v>0</v>
      </c>
      <c r="O2" s="79">
        <f>'balanza de 5 distritos'!$G$9</f>
        <v>-9479.4</v>
      </c>
      <c r="Q2" s="35"/>
      <c r="R2" s="38"/>
      <c r="T2" s="5"/>
      <c r="U2" s="5"/>
      <c r="V2" s="5"/>
      <c r="W2" s="5"/>
      <c r="X2" s="5"/>
      <c r="Y2" s="5"/>
    </row>
    <row r="3" spans="1:25" x14ac:dyDescent="0.2">
      <c r="G3" s="60"/>
      <c r="Q3" s="60"/>
    </row>
    <row r="4" spans="1:25" ht="27" customHeight="1" thickBot="1" x14ac:dyDescent="0.25">
      <c r="A4" s="98" t="s">
        <v>32</v>
      </c>
      <c r="B4" s="99" t="s">
        <v>33</v>
      </c>
      <c r="C4" s="85"/>
      <c r="D4" s="114" t="s">
        <v>25</v>
      </c>
      <c r="E4" s="115"/>
      <c r="F4" s="115"/>
      <c r="G4" s="115"/>
      <c r="H4" s="116"/>
      <c r="I4" s="115" t="s">
        <v>26</v>
      </c>
      <c r="J4" s="115"/>
      <c r="K4" s="115"/>
      <c r="L4" s="115"/>
      <c r="M4" s="114" t="s">
        <v>27</v>
      </c>
      <c r="N4" s="115"/>
      <c r="O4" s="115"/>
      <c r="P4" s="117"/>
      <c r="Q4" s="5"/>
      <c r="R4" s="5"/>
      <c r="S4" s="5"/>
      <c r="T4" s="5"/>
      <c r="U4" s="5"/>
      <c r="V4" s="5"/>
      <c r="W4" s="5"/>
      <c r="X4" s="5"/>
      <c r="Y4" s="5"/>
    </row>
    <row r="5" spans="1:25" s="4" customFormat="1" ht="24.75" thickBot="1" x14ac:dyDescent="0.25">
      <c r="A5" s="100" t="s">
        <v>59</v>
      </c>
      <c r="B5" s="101" t="s">
        <v>34</v>
      </c>
      <c r="C5" s="59" t="s">
        <v>1</v>
      </c>
      <c r="D5" s="102" t="s">
        <v>28</v>
      </c>
      <c r="E5" s="103" t="s">
        <v>3</v>
      </c>
      <c r="F5" s="103" t="s">
        <v>29</v>
      </c>
      <c r="G5" s="103" t="s">
        <v>30</v>
      </c>
      <c r="H5" s="104" t="s">
        <v>31</v>
      </c>
      <c r="I5" s="105" t="s">
        <v>4</v>
      </c>
      <c r="J5" s="106" t="s">
        <v>5</v>
      </c>
      <c r="K5" s="103" t="s">
        <v>31</v>
      </c>
      <c r="L5" s="107" t="s">
        <v>35</v>
      </c>
      <c r="M5" s="108" t="s">
        <v>4</v>
      </c>
      <c r="N5" s="109" t="s">
        <v>5</v>
      </c>
      <c r="O5" s="103" t="s">
        <v>31</v>
      </c>
      <c r="P5" s="110" t="s">
        <v>35</v>
      </c>
    </row>
    <row r="6" spans="1:25" x14ac:dyDescent="0.2">
      <c r="A6" s="54"/>
      <c r="B6" s="36">
        <v>1</v>
      </c>
      <c r="C6" s="57">
        <v>470</v>
      </c>
      <c r="D6" s="57">
        <v>368.52870000000001</v>
      </c>
      <c r="E6" s="36">
        <v>67.3142</v>
      </c>
      <c r="F6" s="36">
        <v>250.9554</v>
      </c>
      <c r="G6" s="36">
        <v>13.8889</v>
      </c>
      <c r="H6" s="36">
        <v>23.941600000000001</v>
      </c>
      <c r="I6" s="57">
        <v>338</v>
      </c>
      <c r="J6" s="36">
        <v>83</v>
      </c>
      <c r="K6" s="37">
        <v>6</v>
      </c>
      <c r="L6" s="55">
        <v>249</v>
      </c>
      <c r="M6" s="58">
        <v>310</v>
      </c>
      <c r="N6" s="37">
        <v>77</v>
      </c>
      <c r="O6" s="37">
        <v>5</v>
      </c>
      <c r="P6" s="55">
        <f>M6-N6-O6</f>
        <v>228</v>
      </c>
      <c r="Q6" s="5"/>
      <c r="R6" s="5"/>
      <c r="S6" s="5"/>
      <c r="T6" s="5"/>
      <c r="U6" s="5"/>
      <c r="V6" s="5"/>
      <c r="W6" s="5"/>
      <c r="X6" s="5"/>
      <c r="Y6" s="5"/>
    </row>
    <row r="7" spans="1:25" x14ac:dyDescent="0.2">
      <c r="A7" s="54"/>
      <c r="B7" s="36">
        <v>2</v>
      </c>
      <c r="C7" s="57">
        <v>687</v>
      </c>
      <c r="D7" s="57">
        <v>435.47359999999998</v>
      </c>
      <c r="E7" s="36">
        <v>39.483699999999999</v>
      </c>
      <c r="F7" s="36">
        <v>291.93380000000002</v>
      </c>
      <c r="G7" s="36">
        <v>0</v>
      </c>
      <c r="H7" s="36">
        <v>104.0561</v>
      </c>
      <c r="I7" s="57">
        <v>535</v>
      </c>
      <c r="J7" s="36">
        <v>70</v>
      </c>
      <c r="K7" s="37">
        <v>83</v>
      </c>
      <c r="L7" s="55">
        <v>382</v>
      </c>
      <c r="M7" s="58">
        <v>484</v>
      </c>
      <c r="N7" s="37">
        <v>65</v>
      </c>
      <c r="O7" s="37">
        <v>76</v>
      </c>
      <c r="P7" s="55">
        <f t="shared" ref="P7:P68" si="0">M7-N7-O7</f>
        <v>343</v>
      </c>
      <c r="Q7" s="5"/>
      <c r="R7" s="5"/>
      <c r="S7" s="5"/>
      <c r="T7" s="5"/>
      <c r="U7" s="5"/>
      <c r="V7" s="5"/>
      <c r="W7" s="5"/>
      <c r="X7" s="5"/>
      <c r="Y7" s="5"/>
    </row>
    <row r="8" spans="1:25" x14ac:dyDescent="0.2">
      <c r="A8" s="54"/>
      <c r="B8" s="36">
        <v>3</v>
      </c>
      <c r="C8" s="57">
        <v>392</v>
      </c>
      <c r="D8" s="57">
        <v>305.45159999999998</v>
      </c>
      <c r="E8" s="36">
        <v>73.691299999999998</v>
      </c>
      <c r="F8" s="36">
        <v>196.78440000000001</v>
      </c>
      <c r="G8" s="36">
        <v>5.5555599999999998</v>
      </c>
      <c r="H8" s="36">
        <v>26.2774</v>
      </c>
      <c r="I8" s="57">
        <v>266</v>
      </c>
      <c r="J8" s="36">
        <v>66</v>
      </c>
      <c r="K8" s="37">
        <v>13</v>
      </c>
      <c r="L8" s="55">
        <v>187</v>
      </c>
      <c r="M8" s="58">
        <v>234</v>
      </c>
      <c r="N8" s="37">
        <v>55</v>
      </c>
      <c r="O8" s="37">
        <v>8</v>
      </c>
      <c r="P8" s="55">
        <f t="shared" si="0"/>
        <v>171</v>
      </c>
      <c r="Q8" s="5"/>
      <c r="R8" s="5"/>
      <c r="S8" s="5"/>
      <c r="T8" s="5"/>
      <c r="U8" s="5"/>
      <c r="V8" s="5"/>
      <c r="W8" s="5"/>
      <c r="X8" s="5"/>
      <c r="Y8" s="5"/>
    </row>
    <row r="9" spans="1:25" x14ac:dyDescent="0.2">
      <c r="A9" s="54"/>
      <c r="B9" s="36">
        <v>4</v>
      </c>
      <c r="C9" s="57">
        <v>993</v>
      </c>
      <c r="D9" s="57">
        <v>636.97500000000002</v>
      </c>
      <c r="E9" s="36">
        <v>73.017899999999997</v>
      </c>
      <c r="F9" s="36">
        <v>443.70069999999998</v>
      </c>
      <c r="G9" s="36">
        <v>0</v>
      </c>
      <c r="H9" s="36">
        <v>120.2565</v>
      </c>
      <c r="I9" s="57">
        <v>739</v>
      </c>
      <c r="J9" s="36">
        <v>135</v>
      </c>
      <c r="K9" s="37">
        <v>102</v>
      </c>
      <c r="L9" s="55">
        <v>502</v>
      </c>
      <c r="M9" s="58">
        <v>677</v>
      </c>
      <c r="N9" s="37">
        <v>126</v>
      </c>
      <c r="O9" s="37">
        <v>94</v>
      </c>
      <c r="P9" s="55">
        <f t="shared" si="0"/>
        <v>457</v>
      </c>
      <c r="Q9" s="5"/>
      <c r="R9" s="5"/>
      <c r="S9" s="5"/>
      <c r="T9" s="5"/>
      <c r="U9" s="5"/>
      <c r="V9" s="5"/>
      <c r="W9" s="5"/>
      <c r="X9" s="5"/>
      <c r="Y9" s="5"/>
    </row>
    <row r="10" spans="1:25" x14ac:dyDescent="0.2">
      <c r="A10" s="54"/>
      <c r="B10" s="36">
        <v>5</v>
      </c>
      <c r="C10" s="57">
        <v>214</v>
      </c>
      <c r="D10" s="57">
        <v>141.72309999999999</v>
      </c>
      <c r="E10" s="36">
        <v>12.440099999999999</v>
      </c>
      <c r="F10" s="36">
        <v>93.766800000000003</v>
      </c>
      <c r="G10" s="36">
        <v>0</v>
      </c>
      <c r="H10" s="36">
        <v>35.516199999999998</v>
      </c>
      <c r="I10" s="57">
        <v>179</v>
      </c>
      <c r="J10" s="36">
        <v>19</v>
      </c>
      <c r="K10" s="37">
        <v>26</v>
      </c>
      <c r="L10" s="55">
        <v>134</v>
      </c>
      <c r="M10" s="58">
        <v>163</v>
      </c>
      <c r="N10" s="37">
        <v>16</v>
      </c>
      <c r="O10" s="37">
        <v>25</v>
      </c>
      <c r="P10" s="55">
        <f t="shared" si="0"/>
        <v>122</v>
      </c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">
      <c r="A11" s="54"/>
      <c r="B11" s="36">
        <v>6</v>
      </c>
      <c r="C11" s="57">
        <v>905</v>
      </c>
      <c r="D11" s="57">
        <v>610.68389999999999</v>
      </c>
      <c r="E11" s="36">
        <v>218.2867</v>
      </c>
      <c r="F11" s="36">
        <v>311.26819999999998</v>
      </c>
      <c r="G11" s="36">
        <v>15</v>
      </c>
      <c r="H11" s="36">
        <v>66.129000000000005</v>
      </c>
      <c r="I11" s="57">
        <v>661</v>
      </c>
      <c r="J11" s="36">
        <v>178</v>
      </c>
      <c r="K11" s="37">
        <v>45</v>
      </c>
      <c r="L11" s="55">
        <v>438</v>
      </c>
      <c r="M11" s="58">
        <v>583</v>
      </c>
      <c r="N11" s="37">
        <v>151</v>
      </c>
      <c r="O11" s="37">
        <v>41</v>
      </c>
      <c r="P11" s="55">
        <f t="shared" si="0"/>
        <v>391</v>
      </c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2">
      <c r="A12" s="54"/>
      <c r="B12" s="36">
        <v>7</v>
      </c>
      <c r="C12" s="57">
        <v>687</v>
      </c>
      <c r="D12" s="57">
        <v>419.1499</v>
      </c>
      <c r="E12" s="36">
        <v>105.1862</v>
      </c>
      <c r="F12" s="36">
        <v>241.2473</v>
      </c>
      <c r="G12" s="36">
        <v>0</v>
      </c>
      <c r="H12" s="36">
        <v>70.2971</v>
      </c>
      <c r="I12" s="57">
        <v>512</v>
      </c>
      <c r="J12" s="36">
        <v>107</v>
      </c>
      <c r="K12" s="37">
        <v>37</v>
      </c>
      <c r="L12" s="55">
        <v>368</v>
      </c>
      <c r="M12" s="58">
        <v>457</v>
      </c>
      <c r="N12" s="37">
        <v>92</v>
      </c>
      <c r="O12" s="37">
        <v>34</v>
      </c>
      <c r="P12" s="55">
        <f t="shared" si="0"/>
        <v>331</v>
      </c>
      <c r="Q12" s="5"/>
      <c r="R12" s="5"/>
      <c r="S12" s="5"/>
      <c r="T12" s="5"/>
      <c r="U12" s="5"/>
      <c r="V12" s="5"/>
      <c r="W12" s="5"/>
      <c r="X12" s="5"/>
      <c r="Y12" s="5"/>
    </row>
    <row r="13" spans="1:25" x14ac:dyDescent="0.2">
      <c r="A13" s="54"/>
      <c r="B13" s="36">
        <v>8</v>
      </c>
      <c r="C13" s="57">
        <v>1218</v>
      </c>
      <c r="D13" s="57">
        <v>698.14269999999999</v>
      </c>
      <c r="E13" s="36">
        <v>100.7728</v>
      </c>
      <c r="F13" s="36">
        <v>257.65859999999998</v>
      </c>
      <c r="G13" s="36">
        <v>0</v>
      </c>
      <c r="H13" s="36">
        <v>336.80810000000002</v>
      </c>
      <c r="I13" s="57">
        <v>787</v>
      </c>
      <c r="J13" s="36">
        <v>143</v>
      </c>
      <c r="K13" s="37">
        <v>223</v>
      </c>
      <c r="L13" s="55">
        <v>421</v>
      </c>
      <c r="M13" s="58">
        <v>696</v>
      </c>
      <c r="N13" s="37">
        <v>125</v>
      </c>
      <c r="O13" s="37">
        <v>190</v>
      </c>
      <c r="P13" s="55">
        <f t="shared" si="0"/>
        <v>381</v>
      </c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">
      <c r="A14" s="54"/>
      <c r="B14" s="36">
        <v>9</v>
      </c>
      <c r="C14" s="57">
        <v>811</v>
      </c>
      <c r="D14" s="57">
        <v>490.74709999999999</v>
      </c>
      <c r="E14" s="36">
        <v>185.3631</v>
      </c>
      <c r="F14" s="36">
        <v>247.81180000000001</v>
      </c>
      <c r="G14" s="36">
        <v>0</v>
      </c>
      <c r="H14" s="36">
        <v>47.8947</v>
      </c>
      <c r="I14" s="57">
        <v>543</v>
      </c>
      <c r="J14" s="36">
        <v>157</v>
      </c>
      <c r="K14" s="37">
        <v>34</v>
      </c>
      <c r="L14" s="55">
        <v>352</v>
      </c>
      <c r="M14" s="58">
        <v>453</v>
      </c>
      <c r="N14" s="37">
        <v>131</v>
      </c>
      <c r="O14" s="37">
        <v>29</v>
      </c>
      <c r="P14" s="55">
        <f t="shared" si="0"/>
        <v>293</v>
      </c>
      <c r="Q14" s="5"/>
      <c r="R14" s="5"/>
      <c r="S14" s="5"/>
      <c r="T14" s="5"/>
      <c r="U14" s="5"/>
      <c r="V14" s="5"/>
      <c r="W14" s="5"/>
      <c r="X14" s="5"/>
      <c r="Y14" s="5"/>
    </row>
    <row r="15" spans="1:25" x14ac:dyDescent="0.2">
      <c r="A15" s="54"/>
      <c r="B15" s="36">
        <v>10</v>
      </c>
      <c r="C15" s="57">
        <v>1346</v>
      </c>
      <c r="D15" s="57">
        <v>857.08519999999999</v>
      </c>
      <c r="E15" s="36">
        <v>268.4042</v>
      </c>
      <c r="F15" s="36">
        <v>398.58589999999998</v>
      </c>
      <c r="G15" s="36">
        <v>13.255800000000001</v>
      </c>
      <c r="H15" s="36">
        <v>176.83920000000001</v>
      </c>
      <c r="I15" s="57">
        <v>779</v>
      </c>
      <c r="J15" s="36">
        <v>196</v>
      </c>
      <c r="K15" s="37">
        <v>91</v>
      </c>
      <c r="L15" s="55">
        <v>492</v>
      </c>
      <c r="M15" s="58">
        <v>697</v>
      </c>
      <c r="N15" s="37">
        <v>166</v>
      </c>
      <c r="O15" s="37">
        <v>76</v>
      </c>
      <c r="P15" s="55">
        <f t="shared" si="0"/>
        <v>455</v>
      </c>
      <c r="Q15" s="5"/>
      <c r="R15" s="5"/>
      <c r="S15" s="5"/>
      <c r="T15" s="5"/>
      <c r="U15" s="5"/>
      <c r="V15" s="5"/>
      <c r="W15" s="5"/>
      <c r="X15" s="5"/>
      <c r="Y15" s="5"/>
    </row>
    <row r="16" spans="1:25" x14ac:dyDescent="0.2">
      <c r="A16" s="54"/>
      <c r="B16" s="36">
        <v>11</v>
      </c>
      <c r="C16" s="57">
        <v>910</v>
      </c>
      <c r="D16" s="57">
        <v>692.91470000000004</v>
      </c>
      <c r="E16" s="36">
        <v>166.59569999999999</v>
      </c>
      <c r="F16" s="36">
        <v>411.41399999999999</v>
      </c>
      <c r="G16" s="36">
        <v>16.744199999999999</v>
      </c>
      <c r="H16" s="36">
        <v>98.160799999999995</v>
      </c>
      <c r="I16" s="57">
        <v>650</v>
      </c>
      <c r="J16" s="36">
        <v>155</v>
      </c>
      <c r="K16" s="37">
        <v>69</v>
      </c>
      <c r="L16" s="55">
        <v>426</v>
      </c>
      <c r="M16" s="58">
        <v>556</v>
      </c>
      <c r="N16" s="37">
        <v>132</v>
      </c>
      <c r="O16" s="37">
        <v>57</v>
      </c>
      <c r="P16" s="55">
        <f t="shared" si="0"/>
        <v>367</v>
      </c>
      <c r="Q16" s="5"/>
      <c r="R16" s="5"/>
      <c r="S16" s="5"/>
      <c r="T16" s="5"/>
      <c r="U16" s="5"/>
      <c r="V16" s="5"/>
      <c r="W16" s="5"/>
      <c r="X16" s="5"/>
      <c r="Y16" s="5"/>
    </row>
    <row r="17" spans="1:25" x14ac:dyDescent="0.2">
      <c r="A17" s="54"/>
      <c r="B17" s="36">
        <v>12</v>
      </c>
      <c r="C17" s="57">
        <v>1719</v>
      </c>
      <c r="D17" s="57">
        <v>1275.374</v>
      </c>
      <c r="E17" s="36">
        <v>222.97659999999999</v>
      </c>
      <c r="F17" s="36">
        <v>673.94949999999994</v>
      </c>
      <c r="G17" s="36">
        <v>0</v>
      </c>
      <c r="H17" s="36">
        <v>378.4479</v>
      </c>
      <c r="I17" s="57">
        <v>1265</v>
      </c>
      <c r="J17" s="36">
        <v>226</v>
      </c>
      <c r="K17" s="37">
        <v>204</v>
      </c>
      <c r="L17" s="55">
        <v>835</v>
      </c>
      <c r="M17" s="58">
        <v>1139</v>
      </c>
      <c r="N17" s="37">
        <v>200</v>
      </c>
      <c r="O17" s="37">
        <v>173</v>
      </c>
      <c r="P17" s="55">
        <f t="shared" si="0"/>
        <v>766</v>
      </c>
      <c r="Q17" s="5"/>
      <c r="R17" s="5"/>
      <c r="S17" s="5"/>
      <c r="T17" s="5"/>
      <c r="U17" s="5"/>
      <c r="V17" s="5"/>
      <c r="W17" s="5"/>
      <c r="X17" s="5"/>
      <c r="Y17" s="5"/>
    </row>
    <row r="18" spans="1:25" x14ac:dyDescent="0.2">
      <c r="A18" s="54"/>
      <c r="B18" s="36">
        <v>13</v>
      </c>
      <c r="C18" s="57">
        <v>132</v>
      </c>
      <c r="D18" s="57">
        <v>78.162199999999999</v>
      </c>
      <c r="E18" s="36">
        <v>11.839499999999999</v>
      </c>
      <c r="F18" s="36">
        <v>6.1547900000000002</v>
      </c>
      <c r="G18" s="36">
        <v>0</v>
      </c>
      <c r="H18" s="36">
        <v>60.167999999999999</v>
      </c>
      <c r="I18" s="57">
        <v>62</v>
      </c>
      <c r="J18" s="36">
        <v>10</v>
      </c>
      <c r="K18" s="37">
        <v>27</v>
      </c>
      <c r="L18" s="55">
        <v>25</v>
      </c>
      <c r="M18" s="58">
        <v>54</v>
      </c>
      <c r="N18" s="37">
        <v>10</v>
      </c>
      <c r="O18" s="37">
        <v>23</v>
      </c>
      <c r="P18" s="55">
        <f t="shared" si="0"/>
        <v>21</v>
      </c>
      <c r="Q18" s="5"/>
      <c r="R18" s="5"/>
      <c r="S18" s="5"/>
      <c r="T18" s="5"/>
      <c r="U18" s="5"/>
      <c r="V18" s="5"/>
      <c r="W18" s="5"/>
      <c r="X18" s="5"/>
      <c r="Y18" s="5"/>
    </row>
    <row r="19" spans="1:25" x14ac:dyDescent="0.2">
      <c r="A19" s="54"/>
      <c r="B19" s="36">
        <v>14</v>
      </c>
      <c r="C19" s="57">
        <v>2146</v>
      </c>
      <c r="D19" s="57">
        <v>1640.3502000000001</v>
      </c>
      <c r="E19" s="36">
        <v>488.77530000000002</v>
      </c>
      <c r="F19" s="36">
        <v>953.26440000000002</v>
      </c>
      <c r="G19" s="36">
        <v>5.9375</v>
      </c>
      <c r="H19" s="36">
        <v>139.47829999999999</v>
      </c>
      <c r="I19" s="57">
        <v>1427</v>
      </c>
      <c r="J19" s="36">
        <v>380</v>
      </c>
      <c r="K19" s="37">
        <v>138</v>
      </c>
      <c r="L19" s="55">
        <v>909</v>
      </c>
      <c r="M19" s="58">
        <v>1282</v>
      </c>
      <c r="N19" s="37">
        <v>324</v>
      </c>
      <c r="O19" s="37">
        <v>120</v>
      </c>
      <c r="P19" s="55">
        <f t="shared" si="0"/>
        <v>838</v>
      </c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">
      <c r="A20" s="54"/>
      <c r="B20" s="36">
        <v>15</v>
      </c>
      <c r="C20" s="57">
        <v>16</v>
      </c>
      <c r="D20" s="57">
        <v>6.9601100000000002</v>
      </c>
      <c r="E20" s="36">
        <v>3.6778400000000002</v>
      </c>
      <c r="F20" s="36">
        <v>3.2822800000000001</v>
      </c>
      <c r="G20" s="36">
        <v>0</v>
      </c>
      <c r="H20" s="36">
        <v>0</v>
      </c>
      <c r="I20" s="57">
        <v>11</v>
      </c>
      <c r="J20" s="36">
        <v>3</v>
      </c>
      <c r="K20" s="37">
        <v>2</v>
      </c>
      <c r="L20" s="55">
        <v>6</v>
      </c>
      <c r="M20" s="58">
        <v>10</v>
      </c>
      <c r="N20" s="37">
        <v>3</v>
      </c>
      <c r="O20" s="37">
        <v>1</v>
      </c>
      <c r="P20" s="55">
        <f t="shared" si="0"/>
        <v>6</v>
      </c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">
      <c r="A21" s="54"/>
      <c r="B21" s="36">
        <v>16</v>
      </c>
      <c r="C21" s="57">
        <v>609</v>
      </c>
      <c r="D21" s="57">
        <v>317.77719999999999</v>
      </c>
      <c r="E21" s="36">
        <v>66.672300000000007</v>
      </c>
      <c r="F21" s="36">
        <v>165.27780000000001</v>
      </c>
      <c r="G21" s="36">
        <v>16.2</v>
      </c>
      <c r="H21" s="36">
        <v>69.626999999999995</v>
      </c>
      <c r="I21" s="57">
        <v>304</v>
      </c>
      <c r="J21" s="36">
        <v>86</v>
      </c>
      <c r="K21" s="37">
        <v>53</v>
      </c>
      <c r="L21" s="55">
        <v>165</v>
      </c>
      <c r="M21" s="58">
        <v>254</v>
      </c>
      <c r="N21" s="37">
        <v>69</v>
      </c>
      <c r="O21" s="37">
        <v>42</v>
      </c>
      <c r="P21" s="55">
        <f t="shared" si="0"/>
        <v>143</v>
      </c>
      <c r="Q21" s="5"/>
      <c r="R21" s="5"/>
      <c r="S21" s="5"/>
      <c r="T21" s="5"/>
      <c r="U21" s="5"/>
      <c r="V21" s="5"/>
      <c r="W21" s="5"/>
      <c r="X21" s="5"/>
      <c r="Y21" s="5"/>
    </row>
    <row r="22" spans="1:25" x14ac:dyDescent="0.2">
      <c r="A22" s="54"/>
      <c r="B22" s="36">
        <v>17</v>
      </c>
      <c r="C22" s="57">
        <v>32</v>
      </c>
      <c r="D22" s="57">
        <v>9.5496200000000009</v>
      </c>
      <c r="E22" s="36">
        <v>3.9218999999999999</v>
      </c>
      <c r="F22" s="36">
        <v>2.4305599999999998</v>
      </c>
      <c r="G22" s="36">
        <v>0</v>
      </c>
      <c r="H22" s="36">
        <v>3.1971599999999998</v>
      </c>
      <c r="I22" s="57">
        <v>1</v>
      </c>
      <c r="J22" s="36">
        <v>0</v>
      </c>
      <c r="K22" s="37">
        <v>0</v>
      </c>
      <c r="L22" s="55">
        <v>1</v>
      </c>
      <c r="M22" s="58">
        <v>1</v>
      </c>
      <c r="N22" s="37">
        <v>0</v>
      </c>
      <c r="O22" s="37">
        <v>0</v>
      </c>
      <c r="P22" s="55">
        <f t="shared" si="0"/>
        <v>1</v>
      </c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">
      <c r="A23" s="54"/>
      <c r="B23" s="36">
        <v>18</v>
      </c>
      <c r="C23" s="57">
        <v>1758</v>
      </c>
      <c r="D23" s="57">
        <v>1177.6735000000001</v>
      </c>
      <c r="E23" s="36">
        <v>314.4058</v>
      </c>
      <c r="F23" s="36">
        <v>707.29169999999999</v>
      </c>
      <c r="G23" s="36">
        <v>28.8</v>
      </c>
      <c r="H23" s="36">
        <v>127.1759</v>
      </c>
      <c r="I23" s="57">
        <v>888</v>
      </c>
      <c r="J23" s="36">
        <v>263</v>
      </c>
      <c r="K23" s="37">
        <v>48</v>
      </c>
      <c r="L23" s="55">
        <v>577</v>
      </c>
      <c r="M23" s="58">
        <v>743</v>
      </c>
      <c r="N23" s="37">
        <v>221</v>
      </c>
      <c r="O23" s="37">
        <v>35</v>
      </c>
      <c r="P23" s="55">
        <f t="shared" si="0"/>
        <v>487</v>
      </c>
      <c r="Q23" s="5"/>
      <c r="R23" s="5"/>
      <c r="S23" s="5"/>
      <c r="T23" s="5"/>
      <c r="U23" s="5"/>
      <c r="V23" s="5"/>
      <c r="W23" s="5"/>
      <c r="X23" s="5"/>
      <c r="Y23" s="5"/>
    </row>
    <row r="24" spans="1:25" x14ac:dyDescent="0.2">
      <c r="A24" s="54"/>
      <c r="B24" s="36">
        <v>19</v>
      </c>
      <c r="C24" s="57">
        <v>1015</v>
      </c>
      <c r="D24" s="57">
        <v>565</v>
      </c>
      <c r="E24" s="36">
        <v>290</v>
      </c>
      <c r="F24" s="36">
        <v>189.9999</v>
      </c>
      <c r="G24" s="36">
        <v>0</v>
      </c>
      <c r="H24" s="36">
        <v>85.000100000000003</v>
      </c>
      <c r="I24" s="57">
        <v>503</v>
      </c>
      <c r="J24" s="36">
        <v>140</v>
      </c>
      <c r="K24" s="37">
        <v>56</v>
      </c>
      <c r="L24" s="55">
        <v>307</v>
      </c>
      <c r="M24" s="58">
        <v>414</v>
      </c>
      <c r="N24" s="37">
        <v>112</v>
      </c>
      <c r="O24" s="37">
        <v>43</v>
      </c>
      <c r="P24" s="55">
        <f t="shared" si="0"/>
        <v>259</v>
      </c>
      <c r="Q24" s="5"/>
      <c r="R24" s="5"/>
      <c r="S24" s="5"/>
      <c r="T24" s="5"/>
      <c r="U24" s="5"/>
      <c r="V24" s="5"/>
      <c r="W24" s="5"/>
      <c r="X24" s="5"/>
      <c r="Y24" s="5"/>
    </row>
    <row r="25" spans="1:25" x14ac:dyDescent="0.2">
      <c r="A25" s="54"/>
      <c r="B25" s="36">
        <v>20</v>
      </c>
      <c r="C25" s="57">
        <v>1190</v>
      </c>
      <c r="D25" s="57">
        <v>642.77679999999998</v>
      </c>
      <c r="E25" s="36">
        <v>153.6037</v>
      </c>
      <c r="F25" s="36">
        <v>402.48860000000002</v>
      </c>
      <c r="G25" s="36">
        <v>23.085100000000001</v>
      </c>
      <c r="H25" s="36">
        <v>63.599499999999999</v>
      </c>
      <c r="I25" s="57">
        <v>672</v>
      </c>
      <c r="J25" s="36">
        <v>132</v>
      </c>
      <c r="K25" s="37">
        <v>90</v>
      </c>
      <c r="L25" s="55">
        <v>450</v>
      </c>
      <c r="M25" s="58">
        <v>581</v>
      </c>
      <c r="N25" s="37">
        <v>110</v>
      </c>
      <c r="O25" s="37">
        <v>70</v>
      </c>
      <c r="P25" s="55">
        <f t="shared" si="0"/>
        <v>401</v>
      </c>
      <c r="Q25" s="5"/>
      <c r="R25" s="5"/>
      <c r="S25" s="5"/>
      <c r="T25" s="5"/>
      <c r="U25" s="5"/>
      <c r="V25" s="5"/>
      <c r="W25" s="5"/>
      <c r="X25" s="5"/>
      <c r="Y25" s="5"/>
    </row>
    <row r="26" spans="1:25" x14ac:dyDescent="0.2">
      <c r="A26" s="54"/>
      <c r="B26" s="36">
        <v>21</v>
      </c>
      <c r="C26" s="57">
        <v>463</v>
      </c>
      <c r="D26" s="57">
        <v>291.96050000000002</v>
      </c>
      <c r="E26" s="36">
        <v>63.175699999999999</v>
      </c>
      <c r="F26" s="36">
        <v>206.434</v>
      </c>
      <c r="G26" s="36">
        <v>3.7233999999999998</v>
      </c>
      <c r="H26" s="36">
        <v>18.627500000000001</v>
      </c>
      <c r="I26" s="57">
        <v>298</v>
      </c>
      <c r="J26" s="36">
        <v>92</v>
      </c>
      <c r="K26" s="37">
        <v>24</v>
      </c>
      <c r="L26" s="55">
        <v>182</v>
      </c>
      <c r="M26" s="58">
        <v>272</v>
      </c>
      <c r="N26" s="37">
        <v>81</v>
      </c>
      <c r="O26" s="37">
        <v>19</v>
      </c>
      <c r="P26" s="55">
        <f t="shared" si="0"/>
        <v>172</v>
      </c>
      <c r="Q26" s="5"/>
      <c r="R26" s="5"/>
      <c r="S26" s="5"/>
      <c r="T26" s="5"/>
      <c r="U26" s="5"/>
      <c r="V26" s="5"/>
      <c r="W26" s="5"/>
      <c r="X26" s="5"/>
      <c r="Y26" s="5"/>
    </row>
    <row r="27" spans="1:25" x14ac:dyDescent="0.2">
      <c r="A27" s="54"/>
      <c r="B27" s="36">
        <v>22</v>
      </c>
      <c r="C27" s="57">
        <v>445</v>
      </c>
      <c r="D27" s="57">
        <v>321.46350000000001</v>
      </c>
      <c r="E27" s="36">
        <v>60.183900000000001</v>
      </c>
      <c r="F27" s="36">
        <v>154.8956</v>
      </c>
      <c r="G27" s="36">
        <v>0</v>
      </c>
      <c r="H27" s="36">
        <v>106.384</v>
      </c>
      <c r="I27" s="57">
        <v>311</v>
      </c>
      <c r="J27" s="36">
        <v>45</v>
      </c>
      <c r="K27" s="37">
        <v>59</v>
      </c>
      <c r="L27" s="55">
        <v>207</v>
      </c>
      <c r="M27" s="58">
        <v>271</v>
      </c>
      <c r="N27" s="37">
        <v>37</v>
      </c>
      <c r="O27" s="37">
        <v>48</v>
      </c>
      <c r="P27" s="55">
        <f t="shared" si="0"/>
        <v>186</v>
      </c>
      <c r="Q27" s="5"/>
      <c r="R27" s="5"/>
      <c r="S27" s="5"/>
      <c r="T27" s="5"/>
      <c r="U27" s="5"/>
      <c r="V27" s="5"/>
      <c r="W27" s="5"/>
      <c r="X27" s="5"/>
      <c r="Y27" s="5"/>
    </row>
    <row r="28" spans="1:25" x14ac:dyDescent="0.2">
      <c r="A28" s="54"/>
      <c r="B28" s="36">
        <v>23</v>
      </c>
      <c r="C28" s="57">
        <v>1944</v>
      </c>
      <c r="D28" s="57">
        <v>271.85289999999998</v>
      </c>
      <c r="E28" s="36">
        <v>45.418500000000002</v>
      </c>
      <c r="F28" s="36">
        <v>111.7368</v>
      </c>
      <c r="G28" s="36">
        <v>5.5714499999999996</v>
      </c>
      <c r="H28" s="36">
        <v>99.895300000000006</v>
      </c>
      <c r="I28" s="57">
        <v>785</v>
      </c>
      <c r="J28" s="36">
        <v>100</v>
      </c>
      <c r="K28" s="37">
        <v>376</v>
      </c>
      <c r="L28" s="55">
        <v>309</v>
      </c>
      <c r="M28" s="58">
        <v>683</v>
      </c>
      <c r="N28" s="37">
        <v>89</v>
      </c>
      <c r="O28" s="37">
        <v>318</v>
      </c>
      <c r="P28" s="55">
        <f t="shared" si="0"/>
        <v>276</v>
      </c>
      <c r="Q28" s="5"/>
      <c r="R28" s="5"/>
      <c r="S28" s="5"/>
      <c r="T28" s="5"/>
      <c r="U28" s="5"/>
      <c r="V28" s="5"/>
      <c r="W28" s="5"/>
      <c r="X28" s="5"/>
      <c r="Y28" s="5"/>
    </row>
    <row r="29" spans="1:25" x14ac:dyDescent="0.2">
      <c r="A29" s="54"/>
      <c r="B29" s="36">
        <v>24</v>
      </c>
      <c r="C29" s="57">
        <v>327</v>
      </c>
      <c r="D29" s="57">
        <v>80.965100000000007</v>
      </c>
      <c r="E29" s="36">
        <v>13.9239</v>
      </c>
      <c r="F29" s="36">
        <v>56.091000000000001</v>
      </c>
      <c r="G29" s="36">
        <v>3.7143000000000002</v>
      </c>
      <c r="H29" s="36">
        <v>7.2358799999999999</v>
      </c>
      <c r="I29" s="57">
        <v>221</v>
      </c>
      <c r="J29" s="36">
        <v>32</v>
      </c>
      <c r="K29" s="37">
        <v>44</v>
      </c>
      <c r="L29" s="55">
        <v>145</v>
      </c>
      <c r="M29" s="58">
        <v>200</v>
      </c>
      <c r="N29" s="37">
        <v>29</v>
      </c>
      <c r="O29" s="37">
        <v>36</v>
      </c>
      <c r="P29" s="55">
        <f t="shared" si="0"/>
        <v>135</v>
      </c>
      <c r="Q29" s="5"/>
      <c r="R29" s="5"/>
      <c r="S29" s="5"/>
      <c r="T29" s="5"/>
      <c r="U29" s="5"/>
      <c r="V29" s="5"/>
      <c r="W29" s="5"/>
      <c r="X29" s="5"/>
      <c r="Y29" s="5"/>
    </row>
    <row r="30" spans="1:25" x14ac:dyDescent="0.2">
      <c r="A30" s="54"/>
      <c r="B30" s="36">
        <v>25</v>
      </c>
      <c r="C30" s="57">
        <v>1079</v>
      </c>
      <c r="D30" s="57">
        <v>169.16050000000001</v>
      </c>
      <c r="E30" s="36">
        <v>50.722799999999999</v>
      </c>
      <c r="F30" s="36">
        <v>65.884699999999995</v>
      </c>
      <c r="G30" s="36">
        <v>5.8809800000000001</v>
      </c>
      <c r="H30" s="36">
        <v>40.902799999999999</v>
      </c>
      <c r="I30" s="57">
        <v>496</v>
      </c>
      <c r="J30" s="36">
        <v>93</v>
      </c>
      <c r="K30" s="37">
        <v>186</v>
      </c>
      <c r="L30" s="55">
        <v>217</v>
      </c>
      <c r="M30" s="58">
        <v>429</v>
      </c>
      <c r="N30" s="37">
        <v>78</v>
      </c>
      <c r="O30" s="37">
        <v>159</v>
      </c>
      <c r="P30" s="55">
        <f t="shared" si="0"/>
        <v>192</v>
      </c>
      <c r="Q30" s="5"/>
      <c r="R30" s="5"/>
      <c r="S30" s="5"/>
      <c r="T30" s="5"/>
      <c r="U30" s="5"/>
      <c r="V30" s="5"/>
      <c r="W30" s="5"/>
      <c r="X30" s="5"/>
      <c r="Y30" s="5"/>
    </row>
    <row r="31" spans="1:25" x14ac:dyDescent="0.2">
      <c r="A31" s="54"/>
      <c r="B31" s="36">
        <v>26</v>
      </c>
      <c r="C31" s="57">
        <v>221</v>
      </c>
      <c r="D31" s="57">
        <v>28.187000000000001</v>
      </c>
      <c r="E31" s="36">
        <v>4.3097799999999999</v>
      </c>
      <c r="F31" s="36">
        <v>12.464700000000001</v>
      </c>
      <c r="G31" s="36">
        <v>2.1666799999999999</v>
      </c>
      <c r="H31" s="36">
        <v>9.2458500000000008</v>
      </c>
      <c r="I31" s="57">
        <v>129</v>
      </c>
      <c r="J31" s="36">
        <v>13</v>
      </c>
      <c r="K31" s="37">
        <v>38</v>
      </c>
      <c r="L31" s="55">
        <v>78</v>
      </c>
      <c r="M31" s="58">
        <v>118</v>
      </c>
      <c r="N31" s="37">
        <v>12</v>
      </c>
      <c r="O31" s="37">
        <v>35</v>
      </c>
      <c r="P31" s="55">
        <f t="shared" si="0"/>
        <v>71</v>
      </c>
      <c r="Q31" s="5"/>
      <c r="R31" s="5"/>
      <c r="S31" s="5"/>
      <c r="T31" s="5"/>
      <c r="U31" s="5"/>
      <c r="V31" s="5"/>
      <c r="W31" s="5"/>
      <c r="X31" s="5"/>
      <c r="Y31" s="5"/>
    </row>
    <row r="32" spans="1:25" x14ac:dyDescent="0.2">
      <c r="A32" s="54"/>
      <c r="B32" s="36">
        <v>27</v>
      </c>
      <c r="C32" s="57">
        <v>771</v>
      </c>
      <c r="D32" s="57">
        <v>858.90959999999995</v>
      </c>
      <c r="E32" s="36">
        <v>144.38120000000001</v>
      </c>
      <c r="F32" s="36">
        <v>260.93639999999999</v>
      </c>
      <c r="G32" s="36">
        <v>11.656000000000001</v>
      </c>
      <c r="H32" s="36">
        <v>441.93599999999998</v>
      </c>
      <c r="I32" s="57">
        <v>483</v>
      </c>
      <c r="J32" s="36">
        <v>68</v>
      </c>
      <c r="K32" s="37">
        <v>181</v>
      </c>
      <c r="L32" s="55">
        <v>234</v>
      </c>
      <c r="M32" s="58">
        <v>426</v>
      </c>
      <c r="N32" s="37">
        <v>63</v>
      </c>
      <c r="O32" s="37">
        <v>157</v>
      </c>
      <c r="P32" s="55">
        <f t="shared" si="0"/>
        <v>206</v>
      </c>
      <c r="Q32" s="5"/>
      <c r="R32" s="5"/>
      <c r="S32" s="5"/>
      <c r="T32" s="5"/>
      <c r="U32" s="5"/>
      <c r="V32" s="5"/>
      <c r="W32" s="5"/>
      <c r="X32" s="5"/>
      <c r="Y32" s="5"/>
    </row>
    <row r="33" spans="1:25" x14ac:dyDescent="0.2">
      <c r="A33" s="54"/>
      <c r="B33" s="36">
        <v>28</v>
      </c>
      <c r="C33" s="57">
        <v>322</v>
      </c>
      <c r="D33" s="57">
        <v>363.6044</v>
      </c>
      <c r="E33" s="36">
        <v>72.190600000000003</v>
      </c>
      <c r="F33" s="36">
        <v>84.465000000000003</v>
      </c>
      <c r="G33" s="36">
        <v>0</v>
      </c>
      <c r="H33" s="36">
        <v>206.94890000000001</v>
      </c>
      <c r="I33" s="57">
        <v>198</v>
      </c>
      <c r="J33" s="36">
        <v>27</v>
      </c>
      <c r="K33" s="37">
        <v>89</v>
      </c>
      <c r="L33" s="55">
        <v>82</v>
      </c>
      <c r="M33" s="58">
        <v>172</v>
      </c>
      <c r="N33" s="37">
        <v>20</v>
      </c>
      <c r="O33" s="37">
        <v>76</v>
      </c>
      <c r="P33" s="55">
        <f t="shared" si="0"/>
        <v>76</v>
      </c>
      <c r="Q33" s="5"/>
      <c r="R33" s="5"/>
      <c r="S33" s="5"/>
      <c r="T33" s="5"/>
      <c r="U33" s="5"/>
      <c r="V33" s="5"/>
      <c r="W33" s="5"/>
      <c r="X33" s="5"/>
      <c r="Y33" s="5"/>
    </row>
    <row r="34" spans="1:25" x14ac:dyDescent="0.2">
      <c r="A34" s="54"/>
      <c r="B34" s="36">
        <v>29</v>
      </c>
      <c r="C34" s="57">
        <v>988</v>
      </c>
      <c r="D34" s="57">
        <v>732.30769999999995</v>
      </c>
      <c r="E34" s="36">
        <v>229.0575</v>
      </c>
      <c r="F34" s="36">
        <v>463.32990000000001</v>
      </c>
      <c r="G34" s="36">
        <v>1.03793</v>
      </c>
      <c r="H34" s="36">
        <v>38.882399999999997</v>
      </c>
      <c r="I34" s="57">
        <v>552</v>
      </c>
      <c r="J34" s="36">
        <v>142</v>
      </c>
      <c r="K34" s="37">
        <v>46</v>
      </c>
      <c r="L34" s="55">
        <v>364</v>
      </c>
      <c r="M34" s="58">
        <v>444</v>
      </c>
      <c r="N34" s="37">
        <v>101</v>
      </c>
      <c r="O34" s="37">
        <v>35</v>
      </c>
      <c r="P34" s="55">
        <f t="shared" si="0"/>
        <v>308</v>
      </c>
      <c r="Q34" s="5"/>
      <c r="R34" s="5"/>
      <c r="S34" s="5"/>
      <c r="T34" s="5"/>
      <c r="U34" s="5"/>
      <c r="V34" s="5"/>
      <c r="W34" s="5"/>
      <c r="X34" s="5"/>
      <c r="Y34" s="5"/>
    </row>
    <row r="35" spans="1:25" x14ac:dyDescent="0.2">
      <c r="A35" s="54"/>
      <c r="B35" s="36">
        <v>30</v>
      </c>
      <c r="C35" s="57">
        <v>23</v>
      </c>
      <c r="D35" s="57">
        <v>11.944900000000001</v>
      </c>
      <c r="E35" s="36">
        <v>2.8823500000000002</v>
      </c>
      <c r="F35" s="36">
        <v>7.8125</v>
      </c>
      <c r="G35" s="36">
        <v>1.25</v>
      </c>
      <c r="H35" s="36">
        <v>0</v>
      </c>
      <c r="I35" s="57">
        <v>2</v>
      </c>
      <c r="J35" s="36">
        <v>0</v>
      </c>
      <c r="K35" s="37">
        <v>0</v>
      </c>
      <c r="L35" s="55">
        <v>2</v>
      </c>
      <c r="M35" s="58">
        <v>2</v>
      </c>
      <c r="N35" s="37">
        <v>0</v>
      </c>
      <c r="O35" s="37">
        <v>0</v>
      </c>
      <c r="P35" s="55">
        <f t="shared" si="0"/>
        <v>2</v>
      </c>
      <c r="Q35" s="5"/>
      <c r="R35" s="5"/>
      <c r="S35" s="5"/>
      <c r="T35" s="5"/>
      <c r="U35" s="5"/>
      <c r="V35" s="5"/>
      <c r="W35" s="5"/>
      <c r="X35" s="5"/>
      <c r="Y35" s="5"/>
    </row>
    <row r="36" spans="1:25" x14ac:dyDescent="0.2">
      <c r="A36" s="54"/>
      <c r="B36" s="36">
        <v>31</v>
      </c>
      <c r="C36" s="57">
        <v>23</v>
      </c>
      <c r="D36" s="57">
        <v>9.4167100000000001</v>
      </c>
      <c r="E36" s="36">
        <v>0</v>
      </c>
      <c r="F36" s="36">
        <v>3.0244399999999998</v>
      </c>
      <c r="G36" s="36">
        <v>0.79937899999999995</v>
      </c>
      <c r="H36" s="36">
        <v>5.5928899999999997</v>
      </c>
      <c r="I36" s="57">
        <v>3</v>
      </c>
      <c r="J36" s="36">
        <v>1</v>
      </c>
      <c r="K36" s="37">
        <v>1</v>
      </c>
      <c r="L36" s="55">
        <v>1</v>
      </c>
      <c r="M36" s="58">
        <v>3</v>
      </c>
      <c r="N36" s="37">
        <v>1</v>
      </c>
      <c r="O36" s="37">
        <v>1</v>
      </c>
      <c r="P36" s="55">
        <f t="shared" si="0"/>
        <v>1</v>
      </c>
      <c r="Q36" s="5"/>
      <c r="R36" s="5"/>
      <c r="S36" s="5"/>
      <c r="T36" s="5"/>
      <c r="U36" s="5"/>
      <c r="V36" s="5"/>
      <c r="W36" s="5"/>
      <c r="X36" s="5"/>
      <c r="Y36" s="5"/>
    </row>
    <row r="37" spans="1:25" x14ac:dyDescent="0.2">
      <c r="A37" s="54"/>
      <c r="B37" s="36">
        <v>32</v>
      </c>
      <c r="C37" s="57">
        <v>26</v>
      </c>
      <c r="D37" s="57">
        <v>18.425999999999998</v>
      </c>
      <c r="E37" s="36">
        <v>7.8106400000000002</v>
      </c>
      <c r="F37" s="36">
        <v>6.28552</v>
      </c>
      <c r="G37" s="36">
        <v>3.3333300000000001</v>
      </c>
      <c r="H37" s="36">
        <v>0.99651000000000001</v>
      </c>
      <c r="I37" s="57">
        <v>2</v>
      </c>
      <c r="J37" s="36">
        <v>1</v>
      </c>
      <c r="K37" s="37">
        <v>1</v>
      </c>
      <c r="L37" s="55">
        <v>0</v>
      </c>
      <c r="M37" s="58">
        <v>2</v>
      </c>
      <c r="N37" s="37">
        <v>1</v>
      </c>
      <c r="O37" s="37">
        <v>1</v>
      </c>
      <c r="P37" s="55">
        <f t="shared" si="0"/>
        <v>0</v>
      </c>
      <c r="Q37" s="5"/>
      <c r="R37" s="5"/>
      <c r="S37" s="5"/>
      <c r="T37" s="5"/>
      <c r="U37" s="5"/>
      <c r="V37" s="5"/>
      <c r="W37" s="5"/>
      <c r="X37" s="5"/>
      <c r="Y37" s="5"/>
    </row>
    <row r="38" spans="1:25" x14ac:dyDescent="0.2">
      <c r="A38" s="54"/>
      <c r="B38" s="36">
        <v>33</v>
      </c>
      <c r="C38" s="57">
        <v>739</v>
      </c>
      <c r="D38" s="57">
        <v>563.3605</v>
      </c>
      <c r="E38" s="36">
        <v>124.1892</v>
      </c>
      <c r="F38" s="36">
        <v>305.89550000000003</v>
      </c>
      <c r="G38" s="36">
        <v>21.666699999999999</v>
      </c>
      <c r="H38" s="36">
        <v>111.6091</v>
      </c>
      <c r="I38" s="57">
        <v>519</v>
      </c>
      <c r="J38" s="36">
        <v>110</v>
      </c>
      <c r="K38" s="37">
        <v>60</v>
      </c>
      <c r="L38" s="55">
        <v>349</v>
      </c>
      <c r="M38" s="58">
        <v>470</v>
      </c>
      <c r="N38" s="37">
        <v>98</v>
      </c>
      <c r="O38" s="37">
        <v>55</v>
      </c>
      <c r="P38" s="55">
        <f t="shared" si="0"/>
        <v>317</v>
      </c>
      <c r="Q38" s="5"/>
      <c r="R38" s="5"/>
      <c r="S38" s="5"/>
      <c r="T38" s="5"/>
      <c r="U38" s="5"/>
      <c r="V38" s="5"/>
      <c r="W38" s="5"/>
      <c r="X38" s="5"/>
      <c r="Y38" s="5"/>
    </row>
    <row r="39" spans="1:25" x14ac:dyDescent="0.2">
      <c r="A39" s="54"/>
      <c r="B39" s="36">
        <v>34</v>
      </c>
      <c r="C39" s="57">
        <v>222</v>
      </c>
      <c r="D39" s="57">
        <v>150.98240000000001</v>
      </c>
      <c r="E39" s="36">
        <v>34.065300000000001</v>
      </c>
      <c r="F39" s="36">
        <v>101.4871</v>
      </c>
      <c r="G39" s="36">
        <v>7.4468100000000002</v>
      </c>
      <c r="H39" s="36">
        <v>7.9832000000000001</v>
      </c>
      <c r="I39" s="57">
        <v>187</v>
      </c>
      <c r="J39" s="36">
        <v>59</v>
      </c>
      <c r="K39" s="37">
        <v>14</v>
      </c>
      <c r="L39" s="55">
        <v>114</v>
      </c>
      <c r="M39" s="58">
        <v>160</v>
      </c>
      <c r="N39" s="37">
        <v>50</v>
      </c>
      <c r="O39" s="37">
        <v>12</v>
      </c>
      <c r="P39" s="55">
        <f t="shared" si="0"/>
        <v>98</v>
      </c>
      <c r="Q39" s="5"/>
      <c r="R39" s="5"/>
      <c r="S39" s="5"/>
      <c r="T39" s="5"/>
      <c r="U39" s="5"/>
      <c r="V39" s="5"/>
      <c r="W39" s="5"/>
      <c r="X39" s="5"/>
      <c r="Y39" s="5"/>
    </row>
    <row r="40" spans="1:25" x14ac:dyDescent="0.2">
      <c r="A40" s="54"/>
      <c r="B40" s="36">
        <v>35</v>
      </c>
      <c r="C40" s="57">
        <v>1086</v>
      </c>
      <c r="D40" s="57">
        <v>515.00019999999995</v>
      </c>
      <c r="E40" s="36">
        <v>215.0001</v>
      </c>
      <c r="F40" s="36">
        <v>225.0001</v>
      </c>
      <c r="G40" s="36">
        <v>9.9999900000000004</v>
      </c>
      <c r="H40" s="36">
        <v>65</v>
      </c>
      <c r="I40" s="57">
        <v>640</v>
      </c>
      <c r="J40" s="36">
        <v>174</v>
      </c>
      <c r="K40" s="37">
        <v>111</v>
      </c>
      <c r="L40" s="55">
        <v>355</v>
      </c>
      <c r="M40" s="58">
        <v>552</v>
      </c>
      <c r="N40" s="37">
        <v>146</v>
      </c>
      <c r="O40" s="37">
        <v>92</v>
      </c>
      <c r="P40" s="55">
        <f t="shared" si="0"/>
        <v>314</v>
      </c>
      <c r="Q40" s="5"/>
      <c r="R40" s="5"/>
      <c r="S40" s="5"/>
      <c r="T40" s="5"/>
      <c r="U40" s="5"/>
      <c r="V40" s="5"/>
      <c r="W40" s="5"/>
      <c r="X40" s="5"/>
      <c r="Y40" s="5"/>
    </row>
    <row r="41" spans="1:25" x14ac:dyDescent="0.2">
      <c r="A41" s="54"/>
      <c r="B41" s="36">
        <v>36</v>
      </c>
      <c r="C41" s="57">
        <v>978</v>
      </c>
      <c r="D41" s="57">
        <v>657.21609999999998</v>
      </c>
      <c r="E41" s="36">
        <v>442.21600000000001</v>
      </c>
      <c r="F41" s="36">
        <v>215.0001</v>
      </c>
      <c r="G41" s="36">
        <v>0</v>
      </c>
      <c r="H41" s="36">
        <v>0</v>
      </c>
      <c r="I41" s="57">
        <v>554</v>
      </c>
      <c r="J41" s="36">
        <v>240</v>
      </c>
      <c r="K41" s="37">
        <v>14</v>
      </c>
      <c r="L41" s="55">
        <v>300</v>
      </c>
      <c r="M41" s="58">
        <v>483</v>
      </c>
      <c r="N41" s="37">
        <v>200</v>
      </c>
      <c r="O41" s="37">
        <v>13</v>
      </c>
      <c r="P41" s="55">
        <f t="shared" si="0"/>
        <v>270</v>
      </c>
      <c r="Q41" s="5"/>
      <c r="R41" s="5"/>
      <c r="S41" s="5"/>
      <c r="T41" s="5"/>
      <c r="U41" s="5"/>
      <c r="V41" s="5"/>
      <c r="W41" s="5"/>
      <c r="X41" s="5"/>
      <c r="Y41" s="5"/>
    </row>
    <row r="42" spans="1:25" x14ac:dyDescent="0.2">
      <c r="A42" s="54"/>
      <c r="B42" s="36">
        <v>37</v>
      </c>
      <c r="C42" s="57">
        <v>121</v>
      </c>
      <c r="D42" s="57">
        <v>79.280299999999997</v>
      </c>
      <c r="E42" s="36">
        <v>24.1554</v>
      </c>
      <c r="F42" s="36">
        <v>49.590299999999999</v>
      </c>
      <c r="G42" s="36">
        <v>0.74468100000000004</v>
      </c>
      <c r="H42" s="36">
        <v>4.7899200000000004</v>
      </c>
      <c r="I42" s="57">
        <v>116</v>
      </c>
      <c r="J42" s="36">
        <v>44</v>
      </c>
      <c r="K42" s="37">
        <v>5</v>
      </c>
      <c r="L42" s="55">
        <v>67</v>
      </c>
      <c r="M42" s="58">
        <v>107</v>
      </c>
      <c r="N42" s="37">
        <v>39</v>
      </c>
      <c r="O42" s="37">
        <v>5</v>
      </c>
      <c r="P42" s="55">
        <f t="shared" si="0"/>
        <v>63</v>
      </c>
      <c r="Q42" s="5"/>
      <c r="R42" s="5"/>
      <c r="S42" s="5"/>
      <c r="T42" s="5"/>
      <c r="U42" s="5"/>
      <c r="V42" s="5"/>
      <c r="W42" s="5"/>
      <c r="X42" s="5"/>
      <c r="Y42" s="5"/>
    </row>
    <row r="43" spans="1:25" x14ac:dyDescent="0.2">
      <c r="A43" s="54"/>
      <c r="B43" s="36">
        <v>38</v>
      </c>
      <c r="C43" s="57">
        <v>0</v>
      </c>
      <c r="D43" s="57">
        <v>0</v>
      </c>
      <c r="E43" s="36">
        <v>0</v>
      </c>
      <c r="F43" s="36">
        <v>0</v>
      </c>
      <c r="G43" s="36">
        <v>0</v>
      </c>
      <c r="H43" s="36">
        <v>0</v>
      </c>
      <c r="I43" s="57">
        <v>0</v>
      </c>
      <c r="J43" s="36">
        <v>0</v>
      </c>
      <c r="K43" s="37">
        <v>0</v>
      </c>
      <c r="L43" s="55">
        <v>0</v>
      </c>
      <c r="M43" s="58">
        <v>0</v>
      </c>
      <c r="N43" s="37">
        <v>0</v>
      </c>
      <c r="O43" s="37">
        <v>0</v>
      </c>
      <c r="P43" s="55">
        <f t="shared" si="0"/>
        <v>0</v>
      </c>
      <c r="Q43" s="5"/>
      <c r="R43" s="5"/>
      <c r="S43" s="5"/>
      <c r="T43" s="5"/>
      <c r="U43" s="5"/>
      <c r="V43" s="5"/>
      <c r="W43" s="5"/>
      <c r="X43" s="5"/>
      <c r="Y43" s="5"/>
    </row>
    <row r="44" spans="1:25" x14ac:dyDescent="0.2">
      <c r="A44" s="54"/>
      <c r="B44" s="36">
        <v>39</v>
      </c>
      <c r="C44" s="57">
        <v>2231</v>
      </c>
      <c r="D44" s="57">
        <v>1709.9999</v>
      </c>
      <c r="E44" s="36">
        <v>629.99990000000003</v>
      </c>
      <c r="F44" s="36">
        <v>660</v>
      </c>
      <c r="G44" s="36">
        <v>20</v>
      </c>
      <c r="H44" s="36">
        <v>290</v>
      </c>
      <c r="I44" s="57">
        <v>896</v>
      </c>
      <c r="J44" s="36">
        <v>226</v>
      </c>
      <c r="K44" s="37">
        <v>107</v>
      </c>
      <c r="L44" s="55">
        <v>563</v>
      </c>
      <c r="M44" s="58">
        <v>789</v>
      </c>
      <c r="N44" s="37">
        <v>192</v>
      </c>
      <c r="O44" s="37">
        <v>94</v>
      </c>
      <c r="P44" s="55">
        <f t="shared" si="0"/>
        <v>503</v>
      </c>
      <c r="Q44" s="5"/>
      <c r="R44" s="5"/>
      <c r="S44" s="5"/>
      <c r="T44" s="5"/>
      <c r="U44" s="5"/>
      <c r="V44" s="5"/>
      <c r="W44" s="5"/>
      <c r="X44" s="5"/>
      <c r="Y44" s="5"/>
    </row>
    <row r="45" spans="1:25" x14ac:dyDescent="0.2">
      <c r="A45" s="54"/>
      <c r="B45" s="36">
        <v>40</v>
      </c>
      <c r="C45" s="57">
        <v>2316</v>
      </c>
      <c r="D45" s="57">
        <v>1694.9994999999999</v>
      </c>
      <c r="E45" s="36">
        <v>155</v>
      </c>
      <c r="F45" s="36">
        <v>1054.9997000000001</v>
      </c>
      <c r="G45" s="36">
        <v>74.999899999999997</v>
      </c>
      <c r="H45" s="36">
        <v>409.99990000000003</v>
      </c>
      <c r="I45" s="57">
        <v>1566</v>
      </c>
      <c r="J45" s="36">
        <v>294</v>
      </c>
      <c r="K45" s="37">
        <v>213</v>
      </c>
      <c r="L45" s="55">
        <v>1059</v>
      </c>
      <c r="M45" s="58">
        <v>1403</v>
      </c>
      <c r="N45" s="37">
        <v>251</v>
      </c>
      <c r="O45" s="37">
        <v>195</v>
      </c>
      <c r="P45" s="55">
        <f t="shared" si="0"/>
        <v>957</v>
      </c>
      <c r="Q45" s="5"/>
      <c r="R45" s="5"/>
      <c r="S45" s="5"/>
      <c r="T45" s="5"/>
      <c r="U45" s="5"/>
      <c r="V45" s="5"/>
      <c r="W45" s="5"/>
      <c r="X45" s="5"/>
      <c r="Y45" s="5"/>
    </row>
    <row r="46" spans="1:25" x14ac:dyDescent="0.2">
      <c r="A46" s="54"/>
      <c r="B46" s="36">
        <v>41</v>
      </c>
      <c r="C46" s="57">
        <v>998</v>
      </c>
      <c r="D46" s="57">
        <v>795.00009999999997</v>
      </c>
      <c r="E46" s="36">
        <v>100</v>
      </c>
      <c r="F46" s="36">
        <v>500.00009999999997</v>
      </c>
      <c r="G46" s="36">
        <v>55</v>
      </c>
      <c r="H46" s="36">
        <v>140</v>
      </c>
      <c r="I46" s="57">
        <v>745</v>
      </c>
      <c r="J46" s="36">
        <v>88</v>
      </c>
      <c r="K46" s="37">
        <v>119</v>
      </c>
      <c r="L46" s="55">
        <v>538</v>
      </c>
      <c r="M46" s="58">
        <v>686</v>
      </c>
      <c r="N46" s="37">
        <v>80</v>
      </c>
      <c r="O46" s="37">
        <v>98</v>
      </c>
      <c r="P46" s="55">
        <f t="shared" si="0"/>
        <v>508</v>
      </c>
      <c r="Q46" s="5"/>
      <c r="R46" s="5"/>
      <c r="S46" s="5"/>
      <c r="T46" s="5"/>
      <c r="U46" s="5"/>
      <c r="V46" s="5"/>
      <c r="W46" s="5"/>
      <c r="X46" s="5"/>
      <c r="Y46" s="5"/>
    </row>
    <row r="47" spans="1:25" x14ac:dyDescent="0.2">
      <c r="A47" s="54"/>
      <c r="B47" s="36">
        <v>42</v>
      </c>
      <c r="C47" s="57">
        <v>650</v>
      </c>
      <c r="D47" s="57">
        <v>451.95679999999999</v>
      </c>
      <c r="E47" s="36">
        <v>96.611000000000004</v>
      </c>
      <c r="F47" s="36">
        <v>309.50110000000001</v>
      </c>
      <c r="G47" s="36">
        <v>5.9953399999999997</v>
      </c>
      <c r="H47" s="36">
        <v>39.849299999999999</v>
      </c>
      <c r="I47" s="57">
        <v>446</v>
      </c>
      <c r="J47" s="36">
        <v>81</v>
      </c>
      <c r="K47" s="37">
        <v>20</v>
      </c>
      <c r="L47" s="55">
        <v>345</v>
      </c>
      <c r="M47" s="58">
        <v>388</v>
      </c>
      <c r="N47" s="37">
        <v>59</v>
      </c>
      <c r="O47" s="37">
        <v>15</v>
      </c>
      <c r="P47" s="55">
        <f t="shared" si="0"/>
        <v>314</v>
      </c>
      <c r="Q47" s="5"/>
      <c r="R47" s="5"/>
      <c r="S47" s="5"/>
      <c r="T47" s="5"/>
      <c r="U47" s="5"/>
      <c r="V47" s="5"/>
      <c r="W47" s="5"/>
      <c r="X47" s="5"/>
      <c r="Y47" s="5"/>
    </row>
    <row r="48" spans="1:25" x14ac:dyDescent="0.2">
      <c r="A48" s="54"/>
      <c r="B48" s="36">
        <v>43</v>
      </c>
      <c r="C48" s="57">
        <v>481</v>
      </c>
      <c r="D48" s="57">
        <v>352.44349999999997</v>
      </c>
      <c r="E48" s="36">
        <v>101.49039999999999</v>
      </c>
      <c r="F48" s="36">
        <v>210.70269999999999</v>
      </c>
      <c r="G48" s="36">
        <v>3.1975199999999999</v>
      </c>
      <c r="H48" s="36">
        <v>37.052900000000001</v>
      </c>
      <c r="I48" s="57">
        <v>358</v>
      </c>
      <c r="J48" s="36">
        <v>82</v>
      </c>
      <c r="K48" s="37">
        <v>25</v>
      </c>
      <c r="L48" s="55">
        <v>251</v>
      </c>
      <c r="M48" s="58">
        <v>314</v>
      </c>
      <c r="N48" s="37">
        <v>72</v>
      </c>
      <c r="O48" s="37">
        <v>16</v>
      </c>
      <c r="P48" s="55">
        <f t="shared" si="0"/>
        <v>226</v>
      </c>
      <c r="Q48" s="5"/>
      <c r="R48" s="5"/>
      <c r="S48" s="5"/>
      <c r="T48" s="5"/>
      <c r="U48" s="5"/>
      <c r="V48" s="5"/>
      <c r="W48" s="5"/>
      <c r="X48" s="5"/>
      <c r="Y48" s="5"/>
    </row>
    <row r="49" spans="1:25" x14ac:dyDescent="0.2">
      <c r="A49" s="54"/>
      <c r="B49" s="36">
        <v>44</v>
      </c>
      <c r="C49" s="57">
        <v>1339</v>
      </c>
      <c r="D49" s="57">
        <v>726.75649999999996</v>
      </c>
      <c r="E49" s="36">
        <v>269.32220000000001</v>
      </c>
      <c r="F49" s="36">
        <v>311.59539999999998</v>
      </c>
      <c r="G49" s="36">
        <v>9.8667899999999999</v>
      </c>
      <c r="H49" s="36">
        <v>106.2576</v>
      </c>
      <c r="I49" s="57">
        <v>536</v>
      </c>
      <c r="J49" s="36">
        <v>200</v>
      </c>
      <c r="K49" s="37">
        <v>41</v>
      </c>
      <c r="L49" s="55">
        <v>295</v>
      </c>
      <c r="M49" s="58">
        <v>454</v>
      </c>
      <c r="N49" s="37">
        <v>149</v>
      </c>
      <c r="O49" s="37">
        <v>30</v>
      </c>
      <c r="P49" s="55">
        <f t="shared" si="0"/>
        <v>275</v>
      </c>
      <c r="Q49" s="5"/>
      <c r="R49" s="5"/>
      <c r="S49" s="5"/>
      <c r="T49" s="5"/>
      <c r="U49" s="5"/>
      <c r="V49" s="5"/>
      <c r="W49" s="5"/>
      <c r="X49" s="5"/>
      <c r="Y49" s="5"/>
    </row>
    <row r="50" spans="1:25" x14ac:dyDescent="0.2">
      <c r="A50" s="54"/>
      <c r="B50" s="36">
        <v>45</v>
      </c>
      <c r="C50" s="57">
        <v>999</v>
      </c>
      <c r="D50" s="57">
        <v>721.52520000000004</v>
      </c>
      <c r="E50" s="36">
        <v>118.59520000000001</v>
      </c>
      <c r="F50" s="36">
        <v>441.37360000000001</v>
      </c>
      <c r="G50" s="36">
        <v>0</v>
      </c>
      <c r="H50" s="36">
        <v>145.04810000000001</v>
      </c>
      <c r="I50" s="57">
        <v>609</v>
      </c>
      <c r="J50" s="36">
        <v>143</v>
      </c>
      <c r="K50" s="37">
        <v>34</v>
      </c>
      <c r="L50" s="55">
        <v>432</v>
      </c>
      <c r="M50" s="58">
        <v>530</v>
      </c>
      <c r="N50" s="37">
        <v>121</v>
      </c>
      <c r="O50" s="37">
        <v>28</v>
      </c>
      <c r="P50" s="55">
        <f t="shared" si="0"/>
        <v>381</v>
      </c>
      <c r="Q50" s="5"/>
      <c r="R50" s="5"/>
      <c r="S50" s="5"/>
      <c r="T50" s="5"/>
      <c r="U50" s="5"/>
      <c r="V50" s="5"/>
      <c r="W50" s="5"/>
      <c r="X50" s="5"/>
      <c r="Y50" s="5"/>
    </row>
    <row r="51" spans="1:25" x14ac:dyDescent="0.2">
      <c r="A51" s="54"/>
      <c r="B51" s="36">
        <v>46</v>
      </c>
      <c r="C51" s="57">
        <v>825</v>
      </c>
      <c r="D51" s="57">
        <v>554.91639999999995</v>
      </c>
      <c r="E51" s="36">
        <v>199.6206</v>
      </c>
      <c r="F51" s="36">
        <v>217.29230000000001</v>
      </c>
      <c r="G51" s="36">
        <v>2.1666599999999998</v>
      </c>
      <c r="H51" s="36">
        <v>135.83690000000001</v>
      </c>
      <c r="I51" s="57">
        <v>450</v>
      </c>
      <c r="J51" s="36">
        <v>157</v>
      </c>
      <c r="K51" s="37">
        <v>51</v>
      </c>
      <c r="L51" s="55">
        <v>242</v>
      </c>
      <c r="M51" s="58">
        <v>379</v>
      </c>
      <c r="N51" s="37">
        <v>125</v>
      </c>
      <c r="O51" s="37">
        <v>42</v>
      </c>
      <c r="P51" s="55">
        <f t="shared" si="0"/>
        <v>212</v>
      </c>
      <c r="Q51" s="5"/>
      <c r="R51" s="5"/>
      <c r="S51" s="5"/>
      <c r="T51" s="5"/>
      <c r="U51" s="5"/>
      <c r="V51" s="5"/>
      <c r="W51" s="5"/>
      <c r="X51" s="5"/>
      <c r="Y51" s="5"/>
    </row>
    <row r="52" spans="1:25" x14ac:dyDescent="0.2">
      <c r="A52" s="54"/>
      <c r="B52" s="36">
        <v>47</v>
      </c>
      <c r="C52" s="57">
        <v>440</v>
      </c>
      <c r="D52" s="57">
        <v>306.86759999999998</v>
      </c>
      <c r="E52" s="36">
        <v>113.1634</v>
      </c>
      <c r="F52" s="36">
        <v>112.7077</v>
      </c>
      <c r="G52" s="36">
        <v>1.8333299999999999</v>
      </c>
      <c r="H52" s="36">
        <v>79.163200000000003</v>
      </c>
      <c r="I52" s="57">
        <v>246</v>
      </c>
      <c r="J52" s="36">
        <v>72</v>
      </c>
      <c r="K52" s="37">
        <v>27</v>
      </c>
      <c r="L52" s="55">
        <v>147</v>
      </c>
      <c r="M52" s="58">
        <v>219</v>
      </c>
      <c r="N52" s="37">
        <v>59</v>
      </c>
      <c r="O52" s="37">
        <v>26</v>
      </c>
      <c r="P52" s="55">
        <f t="shared" si="0"/>
        <v>134</v>
      </c>
      <c r="Q52" s="5"/>
      <c r="R52" s="5"/>
      <c r="S52" s="5"/>
      <c r="T52" s="5"/>
      <c r="U52" s="5"/>
      <c r="V52" s="5"/>
      <c r="W52" s="5"/>
      <c r="X52" s="5"/>
      <c r="Y52" s="5"/>
    </row>
    <row r="53" spans="1:25" x14ac:dyDescent="0.2">
      <c r="A53" s="54"/>
      <c r="B53" s="36">
        <v>48</v>
      </c>
      <c r="C53" s="57">
        <v>887</v>
      </c>
      <c r="D53" s="57">
        <v>587.71199999999999</v>
      </c>
      <c r="E53" s="36">
        <v>253.93100000000001</v>
      </c>
      <c r="F53" s="36">
        <v>297.46519999999998</v>
      </c>
      <c r="G53" s="36">
        <v>0</v>
      </c>
      <c r="H53" s="36">
        <v>36.315800000000003</v>
      </c>
      <c r="I53" s="57">
        <v>652</v>
      </c>
      <c r="J53" s="36">
        <v>246</v>
      </c>
      <c r="K53" s="37">
        <v>32</v>
      </c>
      <c r="L53" s="55">
        <v>374</v>
      </c>
      <c r="M53" s="58">
        <v>579</v>
      </c>
      <c r="N53" s="37">
        <v>215</v>
      </c>
      <c r="O53" s="37">
        <v>26</v>
      </c>
      <c r="P53" s="55">
        <f t="shared" si="0"/>
        <v>338</v>
      </c>
      <c r="Q53" s="5"/>
      <c r="R53" s="5"/>
      <c r="S53" s="5"/>
      <c r="T53" s="5"/>
      <c r="U53" s="5"/>
      <c r="V53" s="5"/>
      <c r="W53" s="5"/>
      <c r="X53" s="5"/>
      <c r="Y53" s="5"/>
    </row>
    <row r="54" spans="1:25" x14ac:dyDescent="0.2">
      <c r="A54" s="54"/>
      <c r="B54" s="36">
        <v>49</v>
      </c>
      <c r="C54" s="57">
        <v>595</v>
      </c>
      <c r="D54" s="57">
        <v>387.28800000000001</v>
      </c>
      <c r="E54" s="36">
        <v>166.06899999999999</v>
      </c>
      <c r="F54" s="36">
        <v>177.53479999999999</v>
      </c>
      <c r="G54" s="36">
        <v>0</v>
      </c>
      <c r="H54" s="36">
        <v>43.684199999999997</v>
      </c>
      <c r="I54" s="57">
        <v>324</v>
      </c>
      <c r="J54" s="36">
        <v>99</v>
      </c>
      <c r="K54" s="37">
        <v>19</v>
      </c>
      <c r="L54" s="55">
        <v>206</v>
      </c>
      <c r="M54" s="58">
        <v>282</v>
      </c>
      <c r="N54" s="37">
        <v>86</v>
      </c>
      <c r="O54" s="37">
        <v>17</v>
      </c>
      <c r="P54" s="55">
        <f t="shared" si="0"/>
        <v>179</v>
      </c>
      <c r="Q54" s="5"/>
      <c r="R54" s="5"/>
      <c r="S54" s="5"/>
      <c r="T54" s="5"/>
      <c r="U54" s="5"/>
      <c r="V54" s="5"/>
      <c r="W54" s="5"/>
      <c r="X54" s="5"/>
      <c r="Y54" s="5"/>
    </row>
    <row r="55" spans="1:25" x14ac:dyDescent="0.2">
      <c r="A55" s="54"/>
      <c r="B55" s="36">
        <v>50</v>
      </c>
      <c r="C55" s="57">
        <v>963</v>
      </c>
      <c r="D55" s="57">
        <v>875.07640000000004</v>
      </c>
      <c r="E55" s="36">
        <v>456.01069999999999</v>
      </c>
      <c r="F55" s="36">
        <v>365.07940000000002</v>
      </c>
      <c r="G55" s="36">
        <v>13.333299999999999</v>
      </c>
      <c r="H55" s="36">
        <v>40.652999999999999</v>
      </c>
      <c r="I55" s="57">
        <v>599</v>
      </c>
      <c r="J55" s="36">
        <v>167</v>
      </c>
      <c r="K55" s="37">
        <v>17</v>
      </c>
      <c r="L55" s="55">
        <v>415</v>
      </c>
      <c r="M55" s="58">
        <v>515</v>
      </c>
      <c r="N55" s="37">
        <v>134</v>
      </c>
      <c r="O55" s="37">
        <v>16</v>
      </c>
      <c r="P55" s="55">
        <f t="shared" si="0"/>
        <v>365</v>
      </c>
      <c r="Q55" s="5"/>
      <c r="R55" s="5"/>
      <c r="S55" s="5"/>
      <c r="T55" s="5"/>
      <c r="U55" s="5"/>
      <c r="V55" s="5"/>
      <c r="W55" s="5"/>
      <c r="X55" s="5"/>
      <c r="Y55" s="5"/>
    </row>
    <row r="56" spans="1:25" x14ac:dyDescent="0.2">
      <c r="A56" s="54"/>
      <c r="B56" s="36">
        <v>51</v>
      </c>
      <c r="C56" s="57">
        <v>616</v>
      </c>
      <c r="D56" s="57">
        <v>495.12299999999999</v>
      </c>
      <c r="E56" s="36">
        <v>158.74770000000001</v>
      </c>
      <c r="F56" s="36">
        <v>299.5523</v>
      </c>
      <c r="G56" s="36">
        <v>2.4242400000000002</v>
      </c>
      <c r="H56" s="36">
        <v>34.398699999999998</v>
      </c>
      <c r="I56" s="57">
        <v>399</v>
      </c>
      <c r="J56" s="36">
        <v>80</v>
      </c>
      <c r="K56" s="37">
        <v>20</v>
      </c>
      <c r="L56" s="55">
        <v>299</v>
      </c>
      <c r="M56" s="58">
        <v>357</v>
      </c>
      <c r="N56" s="37">
        <v>73</v>
      </c>
      <c r="O56" s="37">
        <v>16</v>
      </c>
      <c r="P56" s="55">
        <f t="shared" si="0"/>
        <v>268</v>
      </c>
      <c r="Q56" s="5"/>
      <c r="R56" s="5"/>
      <c r="S56" s="5"/>
      <c r="T56" s="5"/>
      <c r="U56" s="5"/>
      <c r="V56" s="5"/>
      <c r="W56" s="5"/>
      <c r="X56" s="5"/>
      <c r="Y56" s="5"/>
    </row>
    <row r="57" spans="1:25" x14ac:dyDescent="0.2">
      <c r="A57" s="54"/>
      <c r="B57" s="36">
        <v>52</v>
      </c>
      <c r="C57" s="57">
        <v>606</v>
      </c>
      <c r="D57" s="57">
        <v>495.88150000000002</v>
      </c>
      <c r="E57" s="36">
        <v>163.41679999999999</v>
      </c>
      <c r="F57" s="36">
        <v>295.39179999999999</v>
      </c>
      <c r="G57" s="36">
        <v>16.9697</v>
      </c>
      <c r="H57" s="36">
        <v>20.103100000000001</v>
      </c>
      <c r="I57" s="57">
        <v>433</v>
      </c>
      <c r="J57" s="36">
        <v>78</v>
      </c>
      <c r="K57" s="37">
        <v>22</v>
      </c>
      <c r="L57" s="55">
        <v>333</v>
      </c>
      <c r="M57" s="58">
        <v>411</v>
      </c>
      <c r="N57" s="37">
        <v>73</v>
      </c>
      <c r="O57" s="37">
        <v>21</v>
      </c>
      <c r="P57" s="55">
        <f t="shared" si="0"/>
        <v>317</v>
      </c>
      <c r="Q57" s="5"/>
      <c r="R57" s="5"/>
      <c r="S57" s="5"/>
      <c r="T57" s="5"/>
      <c r="U57" s="5"/>
      <c r="V57" s="5"/>
      <c r="W57" s="5"/>
      <c r="X57" s="5"/>
      <c r="Y57" s="5"/>
    </row>
    <row r="58" spans="1:25" x14ac:dyDescent="0.2">
      <c r="A58" s="54"/>
      <c r="B58" s="36">
        <v>53</v>
      </c>
      <c r="C58" s="57">
        <v>581</v>
      </c>
      <c r="D58" s="57">
        <v>268.822</v>
      </c>
      <c r="E58" s="36">
        <v>58.064500000000002</v>
      </c>
      <c r="F58" s="36">
        <v>129.7107</v>
      </c>
      <c r="G58" s="36">
        <v>27.2727</v>
      </c>
      <c r="H58" s="36">
        <v>52.8217</v>
      </c>
      <c r="I58" s="57">
        <v>435</v>
      </c>
      <c r="J58" s="36">
        <v>107</v>
      </c>
      <c r="K58" s="37">
        <v>51</v>
      </c>
      <c r="L58" s="55">
        <v>277</v>
      </c>
      <c r="M58" s="58">
        <v>396</v>
      </c>
      <c r="N58" s="37">
        <v>98</v>
      </c>
      <c r="O58" s="37">
        <v>42</v>
      </c>
      <c r="P58" s="55">
        <f t="shared" si="0"/>
        <v>256</v>
      </c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2">
      <c r="A59" s="54"/>
      <c r="B59" s="36">
        <v>54</v>
      </c>
      <c r="C59" s="57">
        <v>1160</v>
      </c>
      <c r="D59" s="57">
        <v>613.61990000000003</v>
      </c>
      <c r="E59" s="36">
        <v>157.4194</v>
      </c>
      <c r="F59" s="36">
        <v>182.42420000000001</v>
      </c>
      <c r="G59" s="36">
        <v>141.81829999999999</v>
      </c>
      <c r="H59" s="36">
        <v>115.7675</v>
      </c>
      <c r="I59" s="57">
        <v>822</v>
      </c>
      <c r="J59" s="36">
        <v>203</v>
      </c>
      <c r="K59" s="37">
        <v>116</v>
      </c>
      <c r="L59" s="55">
        <v>503</v>
      </c>
      <c r="M59" s="58">
        <v>707</v>
      </c>
      <c r="N59" s="37">
        <v>158</v>
      </c>
      <c r="O59" s="37">
        <v>94</v>
      </c>
      <c r="P59" s="55">
        <f t="shared" si="0"/>
        <v>455</v>
      </c>
      <c r="Q59" s="5"/>
      <c r="R59" s="5"/>
      <c r="S59" s="5"/>
      <c r="T59" s="5"/>
      <c r="U59" s="5"/>
      <c r="V59" s="5"/>
      <c r="W59" s="5"/>
      <c r="X59" s="5"/>
      <c r="Y59" s="5"/>
    </row>
    <row r="60" spans="1:25" x14ac:dyDescent="0.2">
      <c r="A60" s="54"/>
      <c r="B60" s="36">
        <v>55</v>
      </c>
      <c r="C60" s="57">
        <v>386</v>
      </c>
      <c r="D60" s="57">
        <v>202.5582</v>
      </c>
      <c r="E60" s="36">
        <v>44.516100000000002</v>
      </c>
      <c r="F60" s="36">
        <v>117.86499999999999</v>
      </c>
      <c r="G60" s="36">
        <v>10.9091</v>
      </c>
      <c r="H60" s="36">
        <v>26.410799999999998</v>
      </c>
      <c r="I60" s="57">
        <v>326</v>
      </c>
      <c r="J60" s="36">
        <v>44</v>
      </c>
      <c r="K60" s="37">
        <v>29</v>
      </c>
      <c r="L60" s="55">
        <v>253</v>
      </c>
      <c r="M60" s="58">
        <v>291</v>
      </c>
      <c r="N60" s="37">
        <v>37</v>
      </c>
      <c r="O60" s="37">
        <v>27</v>
      </c>
      <c r="P60" s="55">
        <f t="shared" si="0"/>
        <v>227</v>
      </c>
      <c r="Q60" s="5"/>
      <c r="R60" s="5"/>
      <c r="S60" s="5"/>
      <c r="T60" s="5"/>
      <c r="U60" s="5"/>
      <c r="V60" s="5"/>
      <c r="W60" s="5"/>
      <c r="X60" s="5"/>
      <c r="Y60" s="5"/>
    </row>
    <row r="61" spans="1:25" x14ac:dyDescent="0.2">
      <c r="A61" s="54"/>
      <c r="B61" s="36">
        <v>56</v>
      </c>
      <c r="C61" s="57">
        <v>348</v>
      </c>
      <c r="D61" s="57">
        <v>199.7542</v>
      </c>
      <c r="E61" s="36">
        <v>11.971299999999999</v>
      </c>
      <c r="F61" s="36">
        <v>79.116399999999999</v>
      </c>
      <c r="G61" s="36">
        <v>2.5585499999999999</v>
      </c>
      <c r="H61" s="36">
        <v>101.3407</v>
      </c>
      <c r="I61" s="57">
        <v>189</v>
      </c>
      <c r="J61" s="36">
        <v>14</v>
      </c>
      <c r="K61" s="37">
        <v>84</v>
      </c>
      <c r="L61" s="55">
        <v>91</v>
      </c>
      <c r="M61" s="58">
        <v>178</v>
      </c>
      <c r="N61" s="37">
        <v>12</v>
      </c>
      <c r="O61" s="37">
        <v>79</v>
      </c>
      <c r="P61" s="55">
        <f t="shared" si="0"/>
        <v>87</v>
      </c>
      <c r="Q61" s="5"/>
      <c r="R61" s="5"/>
      <c r="S61" s="5"/>
      <c r="T61" s="5"/>
      <c r="U61" s="5"/>
      <c r="V61" s="5"/>
      <c r="W61" s="5"/>
      <c r="X61" s="5"/>
      <c r="Y61" s="5"/>
    </row>
    <row r="62" spans="1:25" x14ac:dyDescent="0.2">
      <c r="A62" s="54"/>
      <c r="B62" s="36">
        <v>57</v>
      </c>
      <c r="C62" s="57">
        <v>2</v>
      </c>
      <c r="D62" s="57">
        <v>0</v>
      </c>
      <c r="E62" s="36">
        <v>0</v>
      </c>
      <c r="F62" s="36">
        <v>0</v>
      </c>
      <c r="G62" s="36">
        <v>0</v>
      </c>
      <c r="H62" s="36">
        <v>0</v>
      </c>
      <c r="I62" s="57">
        <v>0</v>
      </c>
      <c r="J62" s="36">
        <v>0</v>
      </c>
      <c r="K62" s="37">
        <v>0</v>
      </c>
      <c r="L62" s="55">
        <v>0</v>
      </c>
      <c r="M62" s="58">
        <v>0</v>
      </c>
      <c r="N62" s="37">
        <v>0</v>
      </c>
      <c r="O62" s="37">
        <v>0</v>
      </c>
      <c r="P62" s="55">
        <f t="shared" si="0"/>
        <v>0</v>
      </c>
      <c r="Q62" s="5"/>
      <c r="R62" s="5"/>
      <c r="S62" s="5"/>
      <c r="T62" s="5"/>
      <c r="U62" s="5"/>
      <c r="V62" s="5"/>
      <c r="W62" s="5"/>
      <c r="X62" s="5"/>
      <c r="Y62" s="5"/>
    </row>
    <row r="63" spans="1:25" x14ac:dyDescent="0.2">
      <c r="A63" s="54"/>
      <c r="B63" s="36">
        <v>58</v>
      </c>
      <c r="C63" s="57">
        <v>12</v>
      </c>
      <c r="D63" s="57">
        <v>16.596900000000002</v>
      </c>
      <c r="E63" s="36">
        <v>2.6896599999999999</v>
      </c>
      <c r="F63" s="36">
        <v>3.5420400000000001</v>
      </c>
      <c r="G63" s="36">
        <v>10</v>
      </c>
      <c r="H63" s="36">
        <v>0.36516900000000002</v>
      </c>
      <c r="I63" s="57">
        <v>23</v>
      </c>
      <c r="J63" s="36">
        <v>4</v>
      </c>
      <c r="K63" s="37">
        <v>0</v>
      </c>
      <c r="L63" s="55">
        <v>19</v>
      </c>
      <c r="M63" s="58">
        <v>17</v>
      </c>
      <c r="N63" s="37">
        <v>3</v>
      </c>
      <c r="O63" s="37">
        <v>0</v>
      </c>
      <c r="P63" s="55">
        <f t="shared" si="0"/>
        <v>14</v>
      </c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54"/>
      <c r="B64" s="36">
        <v>59</v>
      </c>
      <c r="C64" s="57">
        <v>1303</v>
      </c>
      <c r="D64" s="57">
        <v>160.0531</v>
      </c>
      <c r="E64" s="36">
        <v>12.0875</v>
      </c>
      <c r="F64" s="36">
        <v>129.3467</v>
      </c>
      <c r="G64" s="36">
        <v>2.02041</v>
      </c>
      <c r="H64" s="36">
        <v>16.598500000000001</v>
      </c>
      <c r="I64" s="57">
        <v>850</v>
      </c>
      <c r="J64" s="36">
        <v>94</v>
      </c>
      <c r="K64" s="37">
        <v>235</v>
      </c>
      <c r="L64" s="55">
        <v>521</v>
      </c>
      <c r="M64" s="58">
        <v>758</v>
      </c>
      <c r="N64" s="37">
        <v>85</v>
      </c>
      <c r="O64" s="37">
        <v>199</v>
      </c>
      <c r="P64" s="55">
        <f t="shared" si="0"/>
        <v>474</v>
      </c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2">
      <c r="A65" s="54"/>
      <c r="B65" s="36">
        <v>60</v>
      </c>
      <c r="C65" s="57">
        <v>1048</v>
      </c>
      <c r="D65" s="57">
        <v>90.745599999999996</v>
      </c>
      <c r="E65" s="36">
        <v>10.4841</v>
      </c>
      <c r="F65" s="36">
        <v>64.250699999999995</v>
      </c>
      <c r="G65" s="36">
        <v>0.91836899999999999</v>
      </c>
      <c r="H65" s="36">
        <v>15.092499999999999</v>
      </c>
      <c r="I65" s="57">
        <v>376</v>
      </c>
      <c r="J65" s="36">
        <v>34</v>
      </c>
      <c r="K65" s="37">
        <v>148</v>
      </c>
      <c r="L65" s="55">
        <v>194</v>
      </c>
      <c r="M65" s="58">
        <v>326</v>
      </c>
      <c r="N65" s="37">
        <v>27</v>
      </c>
      <c r="O65" s="37">
        <v>121</v>
      </c>
      <c r="P65" s="55">
        <f t="shared" si="0"/>
        <v>178</v>
      </c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">
      <c r="A66" s="54"/>
      <c r="B66" s="36">
        <v>61</v>
      </c>
      <c r="C66" s="57">
        <v>501</v>
      </c>
      <c r="D66" s="57">
        <v>356.5582</v>
      </c>
      <c r="E66" s="36">
        <v>74.961100000000002</v>
      </c>
      <c r="F66" s="36">
        <v>252.50540000000001</v>
      </c>
      <c r="G66" s="36">
        <v>2.6</v>
      </c>
      <c r="H66" s="36">
        <v>24.4361</v>
      </c>
      <c r="I66" s="57">
        <v>498</v>
      </c>
      <c r="J66" s="36">
        <v>67</v>
      </c>
      <c r="K66" s="37">
        <v>68</v>
      </c>
      <c r="L66" s="55">
        <v>363</v>
      </c>
      <c r="M66" s="58">
        <v>450</v>
      </c>
      <c r="N66" s="37">
        <v>61</v>
      </c>
      <c r="O66" s="37">
        <v>58</v>
      </c>
      <c r="P66" s="55">
        <f t="shared" si="0"/>
        <v>331</v>
      </c>
      <c r="Q66" s="5"/>
      <c r="R66" s="5"/>
      <c r="S66" s="5"/>
      <c r="T66" s="5"/>
      <c r="U66" s="5"/>
      <c r="V66" s="5"/>
      <c r="W66" s="5"/>
      <c r="X66" s="5"/>
      <c r="Y66" s="5"/>
    </row>
    <row r="67" spans="1:25" x14ac:dyDescent="0.2">
      <c r="A67" s="54"/>
      <c r="B67" s="36">
        <v>62</v>
      </c>
      <c r="C67" s="57">
        <v>4</v>
      </c>
      <c r="D67" s="57">
        <v>2.71353</v>
      </c>
      <c r="E67" s="36">
        <v>2.71353</v>
      </c>
      <c r="F67" s="36">
        <v>0</v>
      </c>
      <c r="G67" s="36">
        <v>0</v>
      </c>
      <c r="H67" s="36">
        <v>0</v>
      </c>
      <c r="I67" s="57">
        <v>26</v>
      </c>
      <c r="J67" s="36">
        <v>2</v>
      </c>
      <c r="K67" s="37">
        <v>7</v>
      </c>
      <c r="L67" s="55">
        <v>17</v>
      </c>
      <c r="M67" s="58">
        <v>21</v>
      </c>
      <c r="N67" s="37">
        <v>1</v>
      </c>
      <c r="O67" s="37">
        <v>6</v>
      </c>
      <c r="P67" s="55">
        <f t="shared" si="0"/>
        <v>14</v>
      </c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2">
      <c r="A68" s="56"/>
      <c r="B68" s="80">
        <v>63</v>
      </c>
      <c r="C68" s="81">
        <v>1078</v>
      </c>
      <c r="D68" s="81">
        <v>1193.2049999999999</v>
      </c>
      <c r="E68" s="80">
        <v>263.8691</v>
      </c>
      <c r="F68" s="80">
        <v>274.5111</v>
      </c>
      <c r="G68" s="80">
        <v>29.9727</v>
      </c>
      <c r="H68" s="80">
        <v>624.85209999999995</v>
      </c>
      <c r="I68" s="81">
        <v>636</v>
      </c>
      <c r="J68" s="80">
        <v>123</v>
      </c>
      <c r="K68" s="82">
        <v>211</v>
      </c>
      <c r="L68" s="55">
        <v>302</v>
      </c>
      <c r="M68" s="84">
        <v>547</v>
      </c>
      <c r="N68" s="82">
        <v>106</v>
      </c>
      <c r="O68" s="82">
        <v>173</v>
      </c>
      <c r="P68" s="55">
        <f t="shared" si="0"/>
        <v>268</v>
      </c>
      <c r="Q68" s="5"/>
      <c r="R68" s="5"/>
      <c r="S68" s="5"/>
      <c r="T68" s="5"/>
      <c r="U68" s="5"/>
      <c r="V68" s="5"/>
      <c r="W68" s="5"/>
      <c r="X68" s="5"/>
      <c r="Y68" s="5"/>
    </row>
    <row r="69" spans="1:25" x14ac:dyDescent="0.2">
      <c r="A69" s="61"/>
      <c r="B69" s="60"/>
      <c r="C69" s="60"/>
      <c r="D69" s="60"/>
      <c r="E69" s="60"/>
      <c r="F69" s="60"/>
      <c r="G69" s="60"/>
      <c r="H69" s="60"/>
      <c r="I69" s="61"/>
      <c r="J69" s="60"/>
      <c r="K69" s="60"/>
      <c r="L69" s="62"/>
      <c r="M69" s="61"/>
      <c r="N69" s="60"/>
      <c r="O69" s="60"/>
      <c r="P69" s="62"/>
      <c r="Q69" s="5"/>
      <c r="R69" s="5"/>
      <c r="S69" s="5"/>
      <c r="T69" s="5"/>
      <c r="U69" s="5"/>
      <c r="V69" s="5"/>
      <c r="W69" s="5"/>
      <c r="X69" s="5"/>
      <c r="Y69" s="5"/>
    </row>
    <row r="70" spans="1:25" s="86" customFormat="1" x14ac:dyDescent="0.2">
      <c r="A70" s="84"/>
      <c r="B70" s="82" t="s">
        <v>0</v>
      </c>
      <c r="C70" s="82">
        <f>SUM(C6:C69)</f>
        <v>47397</v>
      </c>
      <c r="D70" s="82">
        <f t="shared" ref="D70:P70" si="1">SUM(D6:D69)</f>
        <v>29754.710469999998</v>
      </c>
      <c r="E70" s="82">
        <f t="shared" si="1"/>
        <v>8020.865899999998</v>
      </c>
      <c r="F70" s="82">
        <f t="shared" si="1"/>
        <v>15066.068429999998</v>
      </c>
      <c r="G70" s="82">
        <f t="shared" si="1"/>
        <v>651.31559899999979</v>
      </c>
      <c r="H70" s="82">
        <f t="shared" si="1"/>
        <v>5734.948578999999</v>
      </c>
      <c r="I70" s="84">
        <f t="shared" si="1"/>
        <v>29058</v>
      </c>
      <c r="J70" s="82">
        <f t="shared" si="1"/>
        <v>6495</v>
      </c>
      <c r="K70" s="82">
        <f t="shared" si="1"/>
        <v>4292</v>
      </c>
      <c r="L70" s="83">
        <f t="shared" si="1"/>
        <v>18271</v>
      </c>
      <c r="M70" s="84">
        <f t="shared" si="1"/>
        <v>25579</v>
      </c>
      <c r="N70" s="82">
        <f t="shared" si="1"/>
        <v>5507</v>
      </c>
      <c r="O70" s="82">
        <f t="shared" si="1"/>
        <v>3643</v>
      </c>
      <c r="P70" s="83">
        <f t="shared" si="1"/>
        <v>16429</v>
      </c>
    </row>
  </sheetData>
  <sheetProtection sheet="1" objects="1" scenarios="1" selectLockedCells="1"/>
  <protectedRanges>
    <protectedRange sqref="A6:A68" name="Range1"/>
  </protectedRanges>
  <mergeCells count="4">
    <mergeCell ref="D4:H4"/>
    <mergeCell ref="M4:P4"/>
    <mergeCell ref="I4:L4"/>
    <mergeCell ref="A1:R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"/>
  <sheetViews>
    <sheetView topLeftCell="A2" zoomScaleNormal="100" workbookViewId="0">
      <selection activeCell="A25" sqref="A25:Z30"/>
    </sheetView>
  </sheetViews>
  <sheetFormatPr defaultColWidth="9.140625" defaultRowHeight="12.75" x14ac:dyDescent="0.2"/>
  <cols>
    <col min="1" max="1" width="11.5703125" style="43" customWidth="1"/>
    <col min="2" max="2" width="13.7109375" style="43" customWidth="1"/>
    <col min="3" max="4" width="6.28515625" style="43" bestFit="1" customWidth="1"/>
    <col min="5" max="7" width="6.28515625" style="43" customWidth="1"/>
    <col min="8" max="8" width="13.5703125" style="43" bestFit="1" customWidth="1"/>
    <col min="9" max="9" width="9.85546875" style="43" bestFit="1" customWidth="1"/>
    <col min="10" max="10" width="8.85546875" style="43" customWidth="1"/>
    <col min="11" max="11" width="10.140625" style="43" bestFit="1" customWidth="1"/>
    <col min="12" max="12" width="8" style="43" bestFit="1" customWidth="1"/>
    <col min="13" max="13" width="10.140625" style="43" bestFit="1" customWidth="1"/>
    <col min="14" max="14" width="8" style="43" customWidth="1"/>
    <col min="15" max="15" width="13.5703125" style="43" bestFit="1" customWidth="1"/>
    <col min="16" max="16" width="8" style="43" customWidth="1"/>
    <col min="17" max="17" width="9.85546875" style="43" bestFit="1" customWidth="1"/>
    <col min="18" max="18" width="8" style="43" customWidth="1"/>
    <col min="19" max="19" width="8" style="43" bestFit="1" customWidth="1"/>
    <col min="20" max="20" width="8" style="43" customWidth="1"/>
    <col min="21" max="21" width="13.140625" style="43" customWidth="1"/>
    <col min="22" max="23" width="8" style="43" bestFit="1" customWidth="1"/>
    <col min="24" max="24" width="8" style="43" customWidth="1"/>
    <col min="25" max="25" width="10.140625" style="43" bestFit="1" customWidth="1"/>
    <col min="26" max="26" width="6.42578125" style="43" bestFit="1" customWidth="1"/>
    <col min="27" max="27" width="9.140625" style="43" bestFit="1" customWidth="1"/>
    <col min="28" max="28" width="7.42578125" style="43" bestFit="1" customWidth="1"/>
    <col min="29" max="29" width="6.85546875" style="43" bestFit="1" customWidth="1"/>
    <col min="30" max="30" width="5.42578125" style="43" bestFit="1" customWidth="1"/>
    <col min="31" max="16384" width="9.140625" style="43"/>
  </cols>
  <sheetData>
    <row r="1" spans="1:20" s="48" customFormat="1" ht="15" x14ac:dyDescent="0.25">
      <c r="A1" s="47" t="s">
        <v>36</v>
      </c>
      <c r="B1" s="111"/>
      <c r="G1" s="49"/>
      <c r="J1" s="112" t="s">
        <v>37</v>
      </c>
      <c r="K1" s="49">
        <f>I8/G7</f>
        <v>9479.4</v>
      </c>
    </row>
    <row r="2" spans="1:20" s="48" customFormat="1" ht="15" x14ac:dyDescent="0.25">
      <c r="A2" s="47" t="s">
        <v>58</v>
      </c>
      <c r="B2" s="47"/>
    </row>
    <row r="3" spans="1:20" s="48" customFormat="1" ht="15" x14ac:dyDescent="0.25">
      <c r="A3" s="121" t="s">
        <v>55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20" s="48" customFormat="1" ht="15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20" s="45" customFormat="1" ht="13.5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20" ht="13.5" thickBot="1" x14ac:dyDescent="0.25">
      <c r="C6" s="126" t="s">
        <v>38</v>
      </c>
      <c r="D6" s="127"/>
      <c r="E6" s="127"/>
      <c r="F6" s="127"/>
      <c r="G6" s="127"/>
      <c r="H6" s="127"/>
      <c r="I6" s="127"/>
      <c r="J6" s="128" t="s">
        <v>39</v>
      </c>
      <c r="K6" s="129"/>
      <c r="L6" s="129"/>
      <c r="M6" s="129"/>
      <c r="N6" s="129"/>
      <c r="O6" s="129"/>
      <c r="P6" s="130"/>
      <c r="Q6" s="45"/>
      <c r="R6" s="45"/>
      <c r="S6" s="45"/>
      <c r="T6" s="45"/>
    </row>
    <row r="7" spans="1:20" ht="13.5" thickBot="1" x14ac:dyDescent="0.25">
      <c r="A7" s="113" t="s">
        <v>53</v>
      </c>
      <c r="B7" s="113" t="s">
        <v>54</v>
      </c>
      <c r="C7" s="27">
        <v>1</v>
      </c>
      <c r="D7" s="28">
        <v>2</v>
      </c>
      <c r="E7" s="28">
        <v>3</v>
      </c>
      <c r="F7" s="28">
        <v>4</v>
      </c>
      <c r="G7" s="65">
        <v>5</v>
      </c>
      <c r="H7" s="76" t="s">
        <v>52</v>
      </c>
      <c r="I7" s="29" t="s">
        <v>0</v>
      </c>
      <c r="J7" s="73">
        <f>C7</f>
        <v>1</v>
      </c>
      <c r="K7" s="74">
        <f>D7</f>
        <v>2</v>
      </c>
      <c r="L7" s="74">
        <f>E7</f>
        <v>3</v>
      </c>
      <c r="M7" s="74">
        <f>F7</f>
        <v>4</v>
      </c>
      <c r="N7" s="75">
        <f t="shared" ref="N7" si="0">G7</f>
        <v>5</v>
      </c>
      <c r="O7" s="76" t="s">
        <v>52</v>
      </c>
      <c r="P7" s="76" t="s">
        <v>0</v>
      </c>
    </row>
    <row r="8" spans="1:20" ht="12.75" customHeight="1" x14ac:dyDescent="0.2">
      <c r="A8" s="87" t="s">
        <v>2</v>
      </c>
      <c r="B8" s="30" t="s">
        <v>50</v>
      </c>
      <c r="C8" s="7">
        <f>SUMIF(Asignaciones!$A$6:$A$68,"=1",Asignaciones!$C$6:$C$68)</f>
        <v>0</v>
      </c>
      <c r="D8" s="8">
        <f>SUMIF(Asignaciones!$A$6:$A$68,"=2",Asignaciones!$C$6:$C$68)</f>
        <v>0</v>
      </c>
      <c r="E8" s="8">
        <f>SUMIF(Asignaciones!$A$6:$A$68,"=3",Asignaciones!$C$6:$C$68)</f>
        <v>0</v>
      </c>
      <c r="F8" s="8">
        <f>SUMIF(Asignaciones!$A$6:$A$68,"=4",Asignaciones!$C$6:$C$68)</f>
        <v>0</v>
      </c>
      <c r="G8" s="66">
        <f>SUMIF(Asignaciones!$A$6:$A$68,"=5",Asignaciones!$C$6:$C$68)</f>
        <v>0</v>
      </c>
      <c r="H8" s="9">
        <f>I8-SUM(C8:G8)</f>
        <v>47397</v>
      </c>
      <c r="I8" s="9">
        <f>Asignaciones!C70</f>
        <v>47397</v>
      </c>
      <c r="J8" s="10"/>
      <c r="K8" s="11"/>
      <c r="L8" s="11"/>
      <c r="M8" s="11"/>
      <c r="N8" s="69"/>
      <c r="O8" s="40"/>
      <c r="P8" s="12"/>
      <c r="R8" s="6"/>
    </row>
    <row r="9" spans="1:20" ht="26.25" thickBot="1" x14ac:dyDescent="0.25">
      <c r="A9" s="88"/>
      <c r="B9" s="31" t="s">
        <v>51</v>
      </c>
      <c r="C9" s="13">
        <f>C8-$K$1</f>
        <v>-9479.4</v>
      </c>
      <c r="D9" s="14">
        <f>D8-$K$1</f>
        <v>-9479.4</v>
      </c>
      <c r="E9" s="14">
        <f>E8-$K$1</f>
        <v>-9479.4</v>
      </c>
      <c r="F9" s="14">
        <f>F8-$K$1</f>
        <v>-9479.4</v>
      </c>
      <c r="G9" s="67">
        <f>G8-$K$1</f>
        <v>-9479.4</v>
      </c>
      <c r="H9" s="15"/>
      <c r="I9" s="15">
        <f>MAX(C9:F9)-MIN(C9:F9)</f>
        <v>0</v>
      </c>
      <c r="J9" s="63">
        <f>C9/$K$1</f>
        <v>-1</v>
      </c>
      <c r="K9" s="64">
        <f>D9/$K$1</f>
        <v>-1</v>
      </c>
      <c r="L9" s="64">
        <f>E9/$K$1</f>
        <v>-1</v>
      </c>
      <c r="M9" s="64">
        <f>F9/$K$1</f>
        <v>-1</v>
      </c>
      <c r="N9" s="70">
        <f>G9/$K$1</f>
        <v>-1</v>
      </c>
      <c r="O9" s="41"/>
      <c r="P9" s="26">
        <f>I9/$K$1</f>
        <v>0</v>
      </c>
      <c r="R9" s="6"/>
    </row>
    <row r="10" spans="1:20" ht="12.75" customHeight="1" x14ac:dyDescent="0.2">
      <c r="A10" s="123" t="s">
        <v>25</v>
      </c>
      <c r="B10" s="30" t="s">
        <v>43</v>
      </c>
      <c r="C10" s="7">
        <f>SUMIF(Asignaciones!$A$6:$A$68,"=1",Asignaciones!$D$6:$D$68)</f>
        <v>0</v>
      </c>
      <c r="D10" s="8">
        <f>SUMIF(Asignaciones!$A$6:$A$68,"=2",Asignaciones!$D$6:$D$68)</f>
        <v>0</v>
      </c>
      <c r="E10" s="8">
        <f>SUMIF(Asignaciones!$A$6:$A$68,"=3",Asignaciones!$D$6:$D$68)</f>
        <v>0</v>
      </c>
      <c r="F10" s="8">
        <f>SUMIF(Asignaciones!$A$6:$A$68,"=4",Asignaciones!$D$6:$D$68)</f>
        <v>0</v>
      </c>
      <c r="G10" s="66">
        <f>SUMIF(Asignaciones!$A$6:$A$68,"=5",Asignaciones!$D$6:$D$68)</f>
        <v>0</v>
      </c>
      <c r="H10" s="9">
        <f t="shared" ref="H10:H22" si="1">I10-SUM(C10:G10)</f>
        <v>29754.710469999998</v>
      </c>
      <c r="I10" s="96">
        <f>Asignaciones!D70</f>
        <v>29754.710469999998</v>
      </c>
      <c r="J10" s="10"/>
      <c r="K10" s="11"/>
      <c r="L10" s="11"/>
      <c r="M10" s="11"/>
      <c r="N10" s="69"/>
      <c r="O10" s="42"/>
      <c r="P10" s="25"/>
      <c r="R10" s="6"/>
    </row>
    <row r="11" spans="1:20" x14ac:dyDescent="0.2">
      <c r="A11" s="124"/>
      <c r="B11" s="32" t="s">
        <v>44</v>
      </c>
      <c r="C11" s="13">
        <f>SUMIF(Asignaciones!$A$6:$A$68,"=1",Asignaciones!$E$6:$E$68)</f>
        <v>0</v>
      </c>
      <c r="D11" s="14">
        <f>SUMIF(Asignaciones!$A$6:$A$68,"=2",Asignaciones!$E$6:$E$68)</f>
        <v>0</v>
      </c>
      <c r="E11" s="14">
        <f>SUMIF(Asignaciones!$A$6:$A$68,"=3",Asignaciones!$E$6:$E$68)</f>
        <v>0</v>
      </c>
      <c r="F11" s="14">
        <f>SUMIF(Asignaciones!$A$6:$A$68,"=4",Asignaciones!$E$6:$E$68)</f>
        <v>0</v>
      </c>
      <c r="G11" s="67">
        <f>SUMIF(Asignaciones!$A$6:$A$68,"=5",Asignaciones!$E$6:$E$68)</f>
        <v>0</v>
      </c>
      <c r="H11" s="15">
        <f t="shared" si="1"/>
        <v>8020.865899999998</v>
      </c>
      <c r="I11" s="51">
        <f>Asignaciones!E70</f>
        <v>8020.865899999998</v>
      </c>
      <c r="J11" s="16" t="e">
        <f t="shared" ref="J11:M14" si="2">C11/C$10</f>
        <v>#DIV/0!</v>
      </c>
      <c r="K11" s="17" t="e">
        <f t="shared" si="2"/>
        <v>#DIV/0!</v>
      </c>
      <c r="L11" s="17" t="e">
        <f t="shared" si="2"/>
        <v>#DIV/0!</v>
      </c>
      <c r="M11" s="17" t="e">
        <f t="shared" si="2"/>
        <v>#DIV/0!</v>
      </c>
      <c r="N11" s="71" t="e">
        <f t="shared" ref="N11:N14" si="3">G11/G$10</f>
        <v>#DIV/0!</v>
      </c>
      <c r="O11" s="41">
        <f>IF(H11&gt;0,H11/H$8,"")</f>
        <v>0.1692272907567989</v>
      </c>
      <c r="P11" s="18">
        <f>I11/I$10</f>
        <v>0.26956625600800205</v>
      </c>
      <c r="R11" s="6"/>
    </row>
    <row r="12" spans="1:20" x14ac:dyDescent="0.2">
      <c r="A12" s="124"/>
      <c r="B12" s="32" t="s">
        <v>45</v>
      </c>
      <c r="C12" s="13">
        <f>SUMIF(Asignaciones!$A$6:$A$68,"=1",Asignaciones!$F$6:$F$68)</f>
        <v>0</v>
      </c>
      <c r="D12" s="14">
        <f>SUMIF(Asignaciones!$A$6:$A$68,"=2",Asignaciones!$F$6:$F$68)</f>
        <v>0</v>
      </c>
      <c r="E12" s="14">
        <f>SUMIF(Asignaciones!$A$6:$A$68,"=3",Asignaciones!$F$6:$F$68)</f>
        <v>0</v>
      </c>
      <c r="F12" s="14">
        <f>SUMIF(Asignaciones!$A$6:$A$68,"=4",Asignaciones!$F$6:$F$68)</f>
        <v>0</v>
      </c>
      <c r="G12" s="67">
        <f>SUMIF(Asignaciones!$A$6:$A$68,"=5",Asignaciones!$F$6:$F$68)</f>
        <v>0</v>
      </c>
      <c r="H12" s="15">
        <f t="shared" si="1"/>
        <v>15066.068429999998</v>
      </c>
      <c r="I12" s="51">
        <f>Asignaciones!F70</f>
        <v>15066.068429999998</v>
      </c>
      <c r="J12" s="16" t="e">
        <f t="shared" si="2"/>
        <v>#DIV/0!</v>
      </c>
      <c r="K12" s="17" t="e">
        <f t="shared" si="2"/>
        <v>#DIV/0!</v>
      </c>
      <c r="L12" s="17" t="e">
        <f t="shared" si="2"/>
        <v>#DIV/0!</v>
      </c>
      <c r="M12" s="17" t="e">
        <f t="shared" si="2"/>
        <v>#DIV/0!</v>
      </c>
      <c r="N12" s="71" t="e">
        <f t="shared" si="3"/>
        <v>#DIV/0!</v>
      </c>
      <c r="O12" s="41">
        <f>IF(H12&gt;0,H12/H$8,"")</f>
        <v>0.31786966326982713</v>
      </c>
      <c r="P12" s="18">
        <f>I12/I$10</f>
        <v>0.50634229646395879</v>
      </c>
      <c r="R12" s="6"/>
    </row>
    <row r="13" spans="1:20" x14ac:dyDescent="0.2">
      <c r="A13" s="124"/>
      <c r="B13" s="32" t="s">
        <v>46</v>
      </c>
      <c r="C13" s="13">
        <f>SUMIF(Asignaciones!$A$6:$A$68,"=1",Asignaciones!$G$6:$G$68)</f>
        <v>0</v>
      </c>
      <c r="D13" s="14">
        <f>SUMIF(Asignaciones!$A$6:$A$68,"=2",Asignaciones!$G$6:$G$68)</f>
        <v>0</v>
      </c>
      <c r="E13" s="14">
        <f>SUMIF(Asignaciones!$A$6:$A$68,"=3",Asignaciones!$G$6:$G$68)</f>
        <v>0</v>
      </c>
      <c r="F13" s="14">
        <f>SUMIF(Asignaciones!$A$6:$A$68,"=4",Asignaciones!$G$6:$G$68)</f>
        <v>0</v>
      </c>
      <c r="G13" s="67">
        <f>SUMIF(Asignaciones!$A$6:$A$68,"=5",Asignaciones!$G$6:$G$68)</f>
        <v>0</v>
      </c>
      <c r="H13" s="15">
        <f t="shared" si="1"/>
        <v>651.31559899999979</v>
      </c>
      <c r="I13" s="51">
        <f>Asignaciones!G70</f>
        <v>651.31559899999979</v>
      </c>
      <c r="J13" s="16" t="e">
        <f t="shared" si="2"/>
        <v>#DIV/0!</v>
      </c>
      <c r="K13" s="17" t="e">
        <f t="shared" si="2"/>
        <v>#DIV/0!</v>
      </c>
      <c r="L13" s="17" t="e">
        <f t="shared" si="2"/>
        <v>#DIV/0!</v>
      </c>
      <c r="M13" s="17" t="e">
        <f t="shared" si="2"/>
        <v>#DIV/0!</v>
      </c>
      <c r="N13" s="71" t="e">
        <f t="shared" si="3"/>
        <v>#DIV/0!</v>
      </c>
      <c r="O13" s="41">
        <f>IF(H13&gt;0,H13/H$8,"")</f>
        <v>1.3741705150114981E-2</v>
      </c>
      <c r="P13" s="18">
        <f>I13/I$10</f>
        <v>2.1889495434905499E-2</v>
      </c>
      <c r="R13" s="6"/>
    </row>
    <row r="14" spans="1:20" ht="13.5" thickBot="1" x14ac:dyDescent="0.25">
      <c r="A14" s="124"/>
      <c r="B14" s="97" t="s">
        <v>31</v>
      </c>
      <c r="C14" s="19">
        <f>SUMIF(Asignaciones!$A$6:$A$68,"=1",Asignaciones!$H$6:$H$68)</f>
        <v>0</v>
      </c>
      <c r="D14" s="20">
        <f>SUMIF(Asignaciones!$A$6:$A$68,"=2",Asignaciones!$H$6:$H$68)</f>
        <v>0</v>
      </c>
      <c r="E14" s="20">
        <f>SUMIF(Asignaciones!$A$6:$A$68,"=3",Asignaciones!$H$6:$H$68)</f>
        <v>0</v>
      </c>
      <c r="F14" s="20">
        <f>SUMIF(Asignaciones!$A$6:$A$68,"=4",Asignaciones!$H$6:$H$68)</f>
        <v>0</v>
      </c>
      <c r="G14" s="68">
        <f>SUMIF(Asignaciones!$A$6:$A$68,"=5",Asignaciones!$H$6:$H$68)</f>
        <v>0</v>
      </c>
      <c r="H14" s="21">
        <f t="shared" si="1"/>
        <v>5734.948578999999</v>
      </c>
      <c r="I14" s="52">
        <f>Asignaciones!H70</f>
        <v>5734.948578999999</v>
      </c>
      <c r="J14" s="22" t="e">
        <f t="shared" si="2"/>
        <v>#DIV/0!</v>
      </c>
      <c r="K14" s="23" t="e">
        <f t="shared" si="2"/>
        <v>#DIV/0!</v>
      </c>
      <c r="L14" s="23" t="e">
        <f t="shared" si="2"/>
        <v>#DIV/0!</v>
      </c>
      <c r="M14" s="23" t="e">
        <f t="shared" si="2"/>
        <v>#DIV/0!</v>
      </c>
      <c r="N14" s="72" t="e">
        <f t="shared" si="3"/>
        <v>#DIV/0!</v>
      </c>
      <c r="O14" s="34">
        <f>IF(H14&gt;0,H14/H$8,"")</f>
        <v>0.1209981344599869</v>
      </c>
      <c r="P14" s="24">
        <f>I14/I$10</f>
        <v>0.19274086315785949</v>
      </c>
      <c r="R14" s="6"/>
    </row>
    <row r="15" spans="1:20" ht="12.75" customHeight="1" x14ac:dyDescent="0.2">
      <c r="A15" s="123" t="s">
        <v>26</v>
      </c>
      <c r="B15" s="30" t="s">
        <v>47</v>
      </c>
      <c r="C15" s="89">
        <f>SUMIF(Asignaciones!$A$6:$A$68,"=1",Asignaciones!$I$6:$I$68)</f>
        <v>0</v>
      </c>
      <c r="D15" s="90">
        <f>SUMIF(Asignaciones!$A$6:$A$68,"=2",Asignaciones!$I$6:$I$68)</f>
        <v>0</v>
      </c>
      <c r="E15" s="90">
        <f>SUMIF(Asignaciones!$A$6:$A$68,"=3",Asignaciones!$I$6:$I$68)</f>
        <v>0</v>
      </c>
      <c r="F15" s="90">
        <f>SUMIF(Asignaciones!$A$6:$A$68,"=4",Asignaciones!$I$6:$I$68)</f>
        <v>0</v>
      </c>
      <c r="G15" s="91">
        <f>SUMIF(Asignaciones!$A$6:$A$68,"=5",Asignaciones!$I$6:$I$68)</f>
        <v>0</v>
      </c>
      <c r="H15" s="92">
        <f t="shared" si="1"/>
        <v>29058</v>
      </c>
      <c r="I15" s="50">
        <f>Asignaciones!I70</f>
        <v>29058</v>
      </c>
      <c r="J15" s="93"/>
      <c r="K15" s="94"/>
      <c r="L15" s="94"/>
      <c r="M15" s="94"/>
      <c r="N15" s="71"/>
      <c r="O15" s="41"/>
      <c r="P15" s="95"/>
      <c r="R15" s="6"/>
    </row>
    <row r="16" spans="1:20" s="46" customFormat="1" x14ac:dyDescent="0.2">
      <c r="A16" s="124"/>
      <c r="B16" s="32" t="s">
        <v>6</v>
      </c>
      <c r="C16" s="13">
        <f>SUMIF(Asignaciones!$A$6:$A$68,"=1",Asignaciones!$J$6:$J$68)</f>
        <v>0</v>
      </c>
      <c r="D16" s="14">
        <f>SUMIF(Asignaciones!$A$6:$A$68,"=2",Asignaciones!$J$6:$J$68)</f>
        <v>0</v>
      </c>
      <c r="E16" s="14">
        <f>SUMIF(Asignaciones!$A$6:$A$68,"=3",Asignaciones!$J$6:$J$68)</f>
        <v>0</v>
      </c>
      <c r="F16" s="14">
        <f>SUMIF(Asignaciones!$A$6:$A$68,"=4",Asignaciones!$J$6:$J$68)</f>
        <v>0</v>
      </c>
      <c r="G16" s="67">
        <f>SUMIF(Asignaciones!$A$6:$A$68,"=5",Asignaciones!$J$6:$J$68)</f>
        <v>0</v>
      </c>
      <c r="H16" s="15">
        <f t="shared" si="1"/>
        <v>6495</v>
      </c>
      <c r="I16" s="50">
        <f>Asignaciones!J70</f>
        <v>6495</v>
      </c>
      <c r="J16" s="16" t="e">
        <f t="shared" ref="J16:M18" si="4">C16/C$15</f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71" t="e">
        <f t="shared" ref="N16:N18" si="5">G16/G$15</f>
        <v>#DIV/0!</v>
      </c>
      <c r="O16" s="41">
        <f>IF(H16&gt;0,H16/H$8,"")</f>
        <v>0.13703398949300588</v>
      </c>
      <c r="P16" s="18">
        <f>I16/I$15</f>
        <v>0.22351848028081767</v>
      </c>
      <c r="R16" s="6"/>
    </row>
    <row r="17" spans="1:26" x14ac:dyDescent="0.2">
      <c r="A17" s="124"/>
      <c r="B17" s="32" t="s">
        <v>31</v>
      </c>
      <c r="C17" s="13">
        <f>SUMIF(Asignaciones!$A$6:$A$68,"=1",Asignaciones!$K$6:$K$68)</f>
        <v>0</v>
      </c>
      <c r="D17" s="14">
        <f>SUMIF(Asignaciones!$A$6:$A$68,"=2",Asignaciones!$K$6:$K$68)</f>
        <v>0</v>
      </c>
      <c r="E17" s="14">
        <f>SUMIF(Asignaciones!$A$6:$A$68,"=3",Asignaciones!$K$6:$K$68)</f>
        <v>0</v>
      </c>
      <c r="F17" s="14">
        <f>SUMIF(Asignaciones!$A$6:$A$68,"=4",Asignaciones!$K$6:$K$68)</f>
        <v>0</v>
      </c>
      <c r="G17" s="67">
        <f>SUMIF(Asignaciones!$A$6:$A$68,"=5",Asignaciones!$K$6:$K$68)</f>
        <v>0</v>
      </c>
      <c r="H17" s="15">
        <f t="shared" si="1"/>
        <v>4292</v>
      </c>
      <c r="I17" s="50">
        <f>Asignaciones!K70</f>
        <v>4292</v>
      </c>
      <c r="J17" s="16" t="e">
        <f t="shared" si="4"/>
        <v>#DIV/0!</v>
      </c>
      <c r="K17" s="17" t="e">
        <f t="shared" si="4"/>
        <v>#DIV/0!</v>
      </c>
      <c r="L17" s="17" t="e">
        <f t="shared" si="4"/>
        <v>#DIV/0!</v>
      </c>
      <c r="M17" s="17" t="e">
        <f t="shared" si="4"/>
        <v>#DIV/0!</v>
      </c>
      <c r="N17" s="71" t="e">
        <f t="shared" si="5"/>
        <v>#DIV/0!</v>
      </c>
      <c r="O17" s="41">
        <f>IF(H17&gt;0,H17/H$8,"")</f>
        <v>9.0554254488680722E-2</v>
      </c>
      <c r="P17" s="18">
        <f>I17/I$15</f>
        <v>0.14770459081836326</v>
      </c>
      <c r="R17" s="6"/>
    </row>
    <row r="18" spans="1:26" ht="13.5" thickBot="1" x14ac:dyDescent="0.25">
      <c r="A18" s="125"/>
      <c r="B18" s="33" t="s">
        <v>49</v>
      </c>
      <c r="C18" s="19">
        <f>SUMIF(Asignaciones!$A$6:$A$68,"=1",Asignaciones!$L$6:$L$68)</f>
        <v>0</v>
      </c>
      <c r="D18" s="20">
        <f>SUMIF(Asignaciones!$A$6:$A$68,"=2",Asignaciones!$L$6:$L$68)</f>
        <v>0</v>
      </c>
      <c r="E18" s="20">
        <f>SUMIF(Asignaciones!$A$6:$A$68,"=3",Asignaciones!$L$6:$L$68)</f>
        <v>0</v>
      </c>
      <c r="F18" s="20">
        <f>SUMIF(Asignaciones!$A$6:$A$68,"=4",Asignaciones!$L$6:$L$68)</f>
        <v>0</v>
      </c>
      <c r="G18" s="68">
        <f>SUMIF(Asignaciones!$A$6:$A$68,"=5",Asignaciones!$L$6:$L$68)</f>
        <v>0</v>
      </c>
      <c r="H18" s="21">
        <f t="shared" si="1"/>
        <v>18271</v>
      </c>
      <c r="I18" s="50">
        <f>Asignaciones!L70</f>
        <v>18271</v>
      </c>
      <c r="J18" s="22" t="e">
        <f t="shared" si="4"/>
        <v>#DIV/0!</v>
      </c>
      <c r="K18" s="23" t="e">
        <f t="shared" si="4"/>
        <v>#DIV/0!</v>
      </c>
      <c r="L18" s="23" t="e">
        <f t="shared" si="4"/>
        <v>#DIV/0!</v>
      </c>
      <c r="M18" s="23" t="e">
        <f t="shared" si="4"/>
        <v>#DIV/0!</v>
      </c>
      <c r="N18" s="71" t="e">
        <f t="shared" si="5"/>
        <v>#DIV/0!</v>
      </c>
      <c r="O18" s="41">
        <f>IF(H18&gt;0,H18/H$8,"")</f>
        <v>0.38548853302951663</v>
      </c>
      <c r="P18" s="24">
        <f>I18/I$15</f>
        <v>0.62877692890081904</v>
      </c>
      <c r="R18" s="6"/>
    </row>
    <row r="19" spans="1:26" ht="12.75" customHeight="1" x14ac:dyDescent="0.2">
      <c r="A19" s="123" t="s">
        <v>42</v>
      </c>
      <c r="B19" s="30" t="s">
        <v>48</v>
      </c>
      <c r="C19" s="7">
        <f>SUMIF(Asignaciones!$A$6:$A$68,"=1",Asignaciones!$M$6:$M$68)</f>
        <v>0</v>
      </c>
      <c r="D19" s="8">
        <f>SUMIF(Asignaciones!$A$6:$A$68,"=2",Asignaciones!$M$6:$M$68)</f>
        <v>0</v>
      </c>
      <c r="E19" s="8">
        <f>SUMIF(Asignaciones!$A$6:$A$68,"=3",Asignaciones!$M$6:$M$68)</f>
        <v>0</v>
      </c>
      <c r="F19" s="8">
        <f>SUMIF(Asignaciones!$A$6:$A$68,"=4",Asignaciones!$M$6:$M$68)</f>
        <v>0</v>
      </c>
      <c r="G19" s="66">
        <f>SUMIF(Asignaciones!$A$6:$A$68,"=5",Asignaciones!$M$6:$M$68)</f>
        <v>0</v>
      </c>
      <c r="H19" s="9">
        <f t="shared" si="1"/>
        <v>25579</v>
      </c>
      <c r="I19" s="53">
        <f>Asignaciones!M70</f>
        <v>25579</v>
      </c>
      <c r="J19" s="10"/>
      <c r="K19" s="11"/>
      <c r="L19" s="11"/>
      <c r="M19" s="11"/>
      <c r="N19" s="69"/>
      <c r="O19" s="42"/>
      <c r="P19" s="25"/>
      <c r="R19" s="6"/>
    </row>
    <row r="20" spans="1:26" x14ac:dyDescent="0.2">
      <c r="A20" s="124"/>
      <c r="B20" s="32" t="s">
        <v>6</v>
      </c>
      <c r="C20" s="13">
        <f>SUMIF(Asignaciones!$A$6:$A$68,"=1",Asignaciones!$N$6:$N$68)</f>
        <v>0</v>
      </c>
      <c r="D20" s="14">
        <f>SUMIF(Asignaciones!$A$6:$A$68,"=2",Asignaciones!$N$6:$N$68)</f>
        <v>0</v>
      </c>
      <c r="E20" s="14">
        <f>SUMIF(Asignaciones!$A$6:$A$68,"=3",Asignaciones!$N$6:$N$68)</f>
        <v>0</v>
      </c>
      <c r="F20" s="14">
        <f>SUMIF(Asignaciones!$A$6:$A$68,"=4",Asignaciones!$N$6:$N$68)</f>
        <v>0</v>
      </c>
      <c r="G20" s="67">
        <f>SUMIF(Asignaciones!$A$6:$A$68,"=5",Asignaciones!$N$6:$N$68)</f>
        <v>0</v>
      </c>
      <c r="H20" s="15">
        <f t="shared" si="1"/>
        <v>5507</v>
      </c>
      <c r="I20" s="51">
        <f>Asignaciones!N70</f>
        <v>5507</v>
      </c>
      <c r="J20" s="16" t="e">
        <f t="shared" ref="J20:M22" si="6">C20/C$19</f>
        <v>#DIV/0!</v>
      </c>
      <c r="K20" s="17" t="e">
        <f t="shared" si="6"/>
        <v>#DIV/0!</v>
      </c>
      <c r="L20" s="17" t="e">
        <f t="shared" si="6"/>
        <v>#DIV/0!</v>
      </c>
      <c r="M20" s="17" t="e">
        <f t="shared" si="6"/>
        <v>#DIV/0!</v>
      </c>
      <c r="N20" s="71" t="e">
        <f t="shared" ref="N20:N22" si="7">G20/G$19</f>
        <v>#DIV/0!</v>
      </c>
      <c r="O20" s="41">
        <f>IF(H20&gt;0,H20/H$8,"")</f>
        <v>0.11618878831993586</v>
      </c>
      <c r="P20" s="18">
        <f>I20/I$19</f>
        <v>0.21529379569177842</v>
      </c>
      <c r="R20" s="6"/>
    </row>
    <row r="21" spans="1:26" x14ac:dyDescent="0.2">
      <c r="A21" s="124"/>
      <c r="B21" s="32" t="s">
        <v>31</v>
      </c>
      <c r="C21" s="13">
        <f>SUMIF(Asignaciones!$A$6:$A$68,"=1",Asignaciones!$O$6:$O$68)</f>
        <v>0</v>
      </c>
      <c r="D21" s="14">
        <f>SUMIF(Asignaciones!$A$6:$A$68,"=2",Asignaciones!$O$6:$O$68)</f>
        <v>0</v>
      </c>
      <c r="E21" s="14">
        <f>SUMIF(Asignaciones!$A$6:$A$68,"=3",Asignaciones!$O$6:$O$68)</f>
        <v>0</v>
      </c>
      <c r="F21" s="14">
        <f>SUMIF(Asignaciones!$A$6:$A$68,"=4",Asignaciones!$O$6:$O$68)</f>
        <v>0</v>
      </c>
      <c r="G21" s="67">
        <f>SUMIF(Asignaciones!$A$6:$A$68,"=5",Asignaciones!$O$6:$O$68)</f>
        <v>0</v>
      </c>
      <c r="H21" s="15">
        <f t="shared" si="1"/>
        <v>3643</v>
      </c>
      <c r="I21" s="51">
        <f>Asignaciones!O70</f>
        <v>3643</v>
      </c>
      <c r="J21" s="16" t="e">
        <f t="shared" si="6"/>
        <v>#DIV/0!</v>
      </c>
      <c r="K21" s="17" t="e">
        <f t="shared" si="6"/>
        <v>#DIV/0!</v>
      </c>
      <c r="L21" s="17" t="e">
        <f t="shared" si="6"/>
        <v>#DIV/0!</v>
      </c>
      <c r="M21" s="17" t="e">
        <f t="shared" si="6"/>
        <v>#DIV/0!</v>
      </c>
      <c r="N21" s="71" t="e">
        <f t="shared" si="7"/>
        <v>#DIV/0!</v>
      </c>
      <c r="O21" s="41">
        <f>IF(H21&gt;0,H21/H$8,"")</f>
        <v>7.6861404730257182E-2</v>
      </c>
      <c r="P21" s="18">
        <f>I21/I$19</f>
        <v>0.14242151765119826</v>
      </c>
      <c r="R21" s="6"/>
    </row>
    <row r="22" spans="1:26" ht="13.5" thickBot="1" x14ac:dyDescent="0.25">
      <c r="A22" s="125"/>
      <c r="B22" s="33" t="s">
        <v>49</v>
      </c>
      <c r="C22" s="19">
        <f>SUMIF(Asignaciones!$A$6:$A$68,"=1",Asignaciones!$P$6:$P$68)</f>
        <v>0</v>
      </c>
      <c r="D22" s="20">
        <f>SUMIF(Asignaciones!$A$6:$A$68,"=2",Asignaciones!$P$6:$P$68)</f>
        <v>0</v>
      </c>
      <c r="E22" s="20">
        <f>SUMIF(Asignaciones!$A$6:$A$68,"=3",Asignaciones!$P$6:$P$68)</f>
        <v>0</v>
      </c>
      <c r="F22" s="20">
        <f>SUMIF(Asignaciones!$A$6:$A$68,"=4",Asignaciones!$P$6:$P$68)</f>
        <v>0</v>
      </c>
      <c r="G22" s="68">
        <f>SUMIF(Asignaciones!$A$6:$A$68,"=5",Asignaciones!$P$6:$P$68)</f>
        <v>0</v>
      </c>
      <c r="H22" s="21">
        <f t="shared" si="1"/>
        <v>16429</v>
      </c>
      <c r="I22" s="52">
        <f>Asignaciones!P70</f>
        <v>16429</v>
      </c>
      <c r="J22" s="22" t="e">
        <f t="shared" si="6"/>
        <v>#DIV/0!</v>
      </c>
      <c r="K22" s="23" t="e">
        <f t="shared" si="6"/>
        <v>#DIV/0!</v>
      </c>
      <c r="L22" s="23" t="e">
        <f t="shared" si="6"/>
        <v>#DIV/0!</v>
      </c>
      <c r="M22" s="23" t="e">
        <f t="shared" si="6"/>
        <v>#DIV/0!</v>
      </c>
      <c r="N22" s="72" t="e">
        <f t="shared" si="7"/>
        <v>#DIV/0!</v>
      </c>
      <c r="O22" s="34">
        <f>IF(H22&gt;0,H22/H$8,"")</f>
        <v>0.34662531383842859</v>
      </c>
      <c r="P22" s="24">
        <f>I22/I$19</f>
        <v>0.64228468665702332</v>
      </c>
      <c r="R22" s="6"/>
    </row>
    <row r="23" spans="1:26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26" ht="15.75" x14ac:dyDescent="0.25">
      <c r="A24" s="1" t="s">
        <v>41</v>
      </c>
    </row>
    <row r="25" spans="1:26" x14ac:dyDescent="0.2">
      <c r="A25" s="122" t="s">
        <v>40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spans="1:26" x14ac:dyDescent="0.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spans="1:26" x14ac:dyDescent="0.2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spans="1:26" x14ac:dyDescent="0.2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spans="1:26" x14ac:dyDescent="0.2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spans="1:26" x14ac:dyDescent="0.2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</sheetData>
  <sheetProtection sheet="1" selectLockedCells="1"/>
  <protectedRanges>
    <protectedRange sqref="A3:B3 C6:J6 L6:P6" name="Range1"/>
  </protectedRanges>
  <mergeCells count="7">
    <mergeCell ref="A3:J4"/>
    <mergeCell ref="A25:Z30"/>
    <mergeCell ref="A15:A18"/>
    <mergeCell ref="A19:A22"/>
    <mergeCell ref="A10:A14"/>
    <mergeCell ref="C6:I6"/>
    <mergeCell ref="J6:P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Instrucciones</vt:lpstr>
      <vt:lpstr>Asignaciones</vt:lpstr>
      <vt:lpstr>balanza de 5 distritos</vt:lpstr>
      <vt:lpstr>Pop_Units</vt:lpstr>
      <vt:lpstr>Asignaciones!Print_Area</vt:lpstr>
      <vt:lpstr>Asignaciones!Print_Titles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Justin Levitt</cp:lastModifiedBy>
  <cp:lastPrinted>2017-04-20T07:56:20Z</cp:lastPrinted>
  <dcterms:created xsi:type="dcterms:W3CDTF">2009-06-26T00:03:19Z</dcterms:created>
  <dcterms:modified xsi:type="dcterms:W3CDTF">2021-10-27T21:58:29Z</dcterms:modified>
</cp:coreProperties>
</file>